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codeName="ThisWorkbook" autoCompressPictures="0"/>
  <xr:revisionPtr revIDLastSave="0" documentId="13_ncr:1_{3D1F1F03-4ACB-40F2-9931-52D216C08F91}" xr6:coauthVersionLast="47" xr6:coauthVersionMax="47" xr10:uidLastSave="{00000000-0000-0000-0000-000000000000}"/>
  <bookViews>
    <workbookView xWindow="-110" yWindow="-110" windowWidth="19420" windowHeight="10300" tabRatio="788" firstSheet="1" activeTab="2" xr2:uid="{00000000-000D-0000-FFFF-FFFF00000000}"/>
  </bookViews>
  <sheets>
    <sheet name="2025-1" sheetId="14" r:id="rId1"/>
    <sheet name="2025-2" sheetId="15" r:id="rId2"/>
    <sheet name="3月" sheetId="16" r:id="rId3"/>
    <sheet name="4月" sheetId="17" r:id="rId4"/>
    <sheet name="5月" sheetId="18" r:id="rId5"/>
    <sheet name="6月" sheetId="19" r:id="rId6"/>
    <sheet name="7月" sheetId="20" r:id="rId7"/>
    <sheet name="8月" sheetId="21" r:id="rId8"/>
    <sheet name="9月" sheetId="22" r:id="rId9"/>
    <sheet name="10月" sheetId="23" r:id="rId10"/>
    <sheet name="11月" sheetId="24" r:id="rId11"/>
    <sheet name="12月" sheetId="25" r:id="rId12"/>
    <sheet name="1月" sheetId="28" r:id="rId13"/>
    <sheet name="2月" sheetId="29" r:id="rId14"/>
    <sheet name="Sheet1 (2)" sheetId="27" r:id="rId15"/>
  </sheets>
  <definedNames>
    <definedName name="CalendarYear" localSheetId="12">'1月'!$K$3</definedName>
    <definedName name="CalendarYear" localSheetId="13">'1月'!$K$3</definedName>
    <definedName name="CalendarYear">'2025-1'!$K$3</definedName>
    <definedName name="ColumnTitleRegion1..H12.1" localSheetId="12">'1月'!$B$2</definedName>
    <definedName name="ColumnTitleRegion1..H12.1" localSheetId="13">'1月'!$B$2</definedName>
    <definedName name="ColumnTitleRegion1..H12.1">'2025-1'!$B$2</definedName>
    <definedName name="ColumnTitleRegion1..H12.10" localSheetId="12">#REF!</definedName>
    <definedName name="ColumnTitleRegion1..H12.10" localSheetId="13">#REF!</definedName>
    <definedName name="ColumnTitleRegion1..H12.10">'10月'!$B$2</definedName>
    <definedName name="ColumnTitleRegion1..H12.11" localSheetId="12">#REF!</definedName>
    <definedName name="ColumnTitleRegion1..H12.11" localSheetId="13">#REF!</definedName>
    <definedName name="ColumnTitleRegion1..H12.11">'11月'!$B$2</definedName>
    <definedName name="ColumnTitleRegion1..H12.12" localSheetId="12">#REF!</definedName>
    <definedName name="ColumnTitleRegion1..H12.12" localSheetId="13">#REF!</definedName>
    <definedName name="ColumnTitleRegion1..H12.12">'12月'!$B$2</definedName>
    <definedName name="ColumnTitleRegion1..H12.2" localSheetId="13">'2月'!$B$2</definedName>
    <definedName name="ColumnTitleRegion1..H12.2">'2025-2'!$B$2</definedName>
    <definedName name="ColumnTitleRegion1..H12.3" localSheetId="12">#REF!</definedName>
    <definedName name="ColumnTitleRegion1..H12.3" localSheetId="13">#REF!</definedName>
    <definedName name="ColumnTitleRegion1..H12.3">'3月'!$B$2</definedName>
    <definedName name="ColumnTitleRegion1..H12.4" localSheetId="12">#REF!</definedName>
    <definedName name="ColumnTitleRegion1..H12.4" localSheetId="13">#REF!</definedName>
    <definedName name="ColumnTitleRegion1..H12.4">'4月'!$B$2</definedName>
    <definedName name="ColumnTitleRegion1..H12.5" localSheetId="12">#REF!</definedName>
    <definedName name="ColumnTitleRegion1..H12.5" localSheetId="13">#REF!</definedName>
    <definedName name="ColumnTitleRegion1..H12.5">'5月'!$B$2</definedName>
    <definedName name="ColumnTitleRegion1..H12.6" localSheetId="12">#REF!</definedName>
    <definedName name="ColumnTitleRegion1..H12.6" localSheetId="13">#REF!</definedName>
    <definedName name="ColumnTitleRegion1..H12.6">'6月'!$B$2</definedName>
    <definedName name="ColumnTitleRegion1..H12.7" localSheetId="12">#REF!</definedName>
    <definedName name="ColumnTitleRegion1..H12.7" localSheetId="13">#REF!</definedName>
    <definedName name="ColumnTitleRegion1..H12.7">'7月'!$B$2</definedName>
    <definedName name="ColumnTitleRegion1..H12.8" localSheetId="12">#REF!</definedName>
    <definedName name="ColumnTitleRegion1..H12.8" localSheetId="13">#REF!</definedName>
    <definedName name="ColumnTitleRegion1..H12.8">'8月'!$B$2</definedName>
    <definedName name="ColumnTitleRegion1..H12.9" localSheetId="12">#REF!</definedName>
    <definedName name="ColumnTitleRegion1..H12.9" localSheetId="13">#REF!</definedName>
    <definedName name="ColumnTitleRegion1..H12.9">'9月'!$B$2</definedName>
    <definedName name="ColumnTitleRegion2..C14.1" localSheetId="12">'1月'!$B$2</definedName>
    <definedName name="ColumnTitleRegion2..C14.1" localSheetId="13">'1月'!$B$2</definedName>
    <definedName name="ColumnTitleRegion2..C14.1">'2025-1'!$B$2</definedName>
    <definedName name="ColumnTitleRegion2..C14.10" localSheetId="12">#REF!</definedName>
    <definedName name="ColumnTitleRegion2..C14.10" localSheetId="13">#REF!</definedName>
    <definedName name="ColumnTitleRegion2..C14.10">'10月'!$B$2</definedName>
    <definedName name="ColumnTitleRegion2..C14.11" localSheetId="12">#REF!</definedName>
    <definedName name="ColumnTitleRegion2..C14.11" localSheetId="13">#REF!</definedName>
    <definedName name="ColumnTitleRegion2..C14.11">'11月'!$B$2</definedName>
    <definedName name="ColumnTitleRegion2..C14.12" localSheetId="12">#REF!</definedName>
    <definedName name="ColumnTitleRegion2..C14.12" localSheetId="13">#REF!</definedName>
    <definedName name="ColumnTitleRegion2..C14.12">'12月'!$B$2</definedName>
    <definedName name="ColumnTitleRegion2..C14.2" localSheetId="13">'2月'!$B$2</definedName>
    <definedName name="ColumnTitleRegion2..C14.2">'2025-2'!$B$2</definedName>
    <definedName name="ColumnTitleRegion2..C14.3" localSheetId="12">#REF!</definedName>
    <definedName name="ColumnTitleRegion2..C14.3" localSheetId="13">#REF!</definedName>
    <definedName name="ColumnTitleRegion2..C14.3">'3月'!$B$2</definedName>
    <definedName name="ColumnTitleRegion2..C14.4" localSheetId="12">#REF!</definedName>
    <definedName name="ColumnTitleRegion2..C14.4" localSheetId="13">#REF!</definedName>
    <definedName name="ColumnTitleRegion2..C14.4">'4月'!$B$2</definedName>
    <definedName name="ColumnTitleRegion2..C14.5" localSheetId="12">#REF!</definedName>
    <definedName name="ColumnTitleRegion2..C14.5" localSheetId="13">#REF!</definedName>
    <definedName name="ColumnTitleRegion2..C14.5">'5月'!$B$2</definedName>
    <definedName name="ColumnTitleRegion2..C14.6" localSheetId="12">#REF!</definedName>
    <definedName name="ColumnTitleRegion2..C14.6" localSheetId="13">#REF!</definedName>
    <definedName name="ColumnTitleRegion2..C14.6">'6月'!$B$2</definedName>
    <definedName name="ColumnTitleRegion2..C14.7" localSheetId="12">#REF!</definedName>
    <definedName name="ColumnTitleRegion2..C14.7" localSheetId="13">#REF!</definedName>
    <definedName name="ColumnTitleRegion2..C14.7">'7月'!$B$2</definedName>
    <definedName name="ColumnTitleRegion2..C14.8" localSheetId="12">#REF!</definedName>
    <definedName name="ColumnTitleRegion2..C14.8" localSheetId="13">#REF!</definedName>
    <definedName name="ColumnTitleRegion2..C14.8">'8月'!$B$2</definedName>
    <definedName name="ColumnTitleRegion2..C14.9" localSheetId="12">#REF!</definedName>
    <definedName name="ColumnTitleRegion2..C14.9" localSheetId="13">#REF!</definedName>
    <definedName name="ColumnTitleRegion2..C14.9">'9月'!$B$2</definedName>
    <definedName name="DaysAndWeeks" localSheetId="12">{0,1,2,3,4,5,6} + {0;1;2;3;4;5}*7</definedName>
    <definedName name="DaysAndWeeks" localSheetId="13">{0,1,2,3,4,5,6} + {0;1;2;3;4;5}*7</definedName>
    <definedName name="DaysAndWeeks">{0,1,2,3,4,5,6} + {0;1;2;3;4;5}*7</definedName>
    <definedName name="_xlnm.Print_Area" localSheetId="12">'1月'!$A$1:$H$14</definedName>
    <definedName name="_xlnm.Print_Area" localSheetId="0">'2025-1'!$A$1:$H$14</definedName>
    <definedName name="_xlnm.Print_Area" localSheetId="1">'2025-2'!$B$1:$H$13</definedName>
    <definedName name="_xlnm.Print_Area" localSheetId="13">'2月'!$B$1:$H$12</definedName>
    <definedName name="_xlnm.Print_Area" localSheetId="4">'5月'!$B$1:$H$14</definedName>
    <definedName name="_xlnm.Print_Area" localSheetId="5">'6月'!$B$1:$H$10</definedName>
    <definedName name="週の開始日" localSheetId="12">'1月'!$K$4</definedName>
    <definedName name="週の開始日" localSheetId="13">'1月'!$K$4</definedName>
    <definedName name="週の開始日">'2025-1'!$K$4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29" l="1"/>
  <c r="B2" i="29"/>
  <c r="B3" i="29" a="1"/>
  <c r="D3" i="29" s="1"/>
  <c r="D2" i="29" s="1"/>
  <c r="B5" i="29" a="1"/>
  <c r="D5" i="29" s="1"/>
  <c r="B7" i="29" a="1"/>
  <c r="D7" i="29" s="1"/>
  <c r="B9" i="29" a="1"/>
  <c r="D9" i="29" s="1"/>
  <c r="B11" i="29" a="1"/>
  <c r="D11" i="29" s="1"/>
  <c r="B1" i="28"/>
  <c r="B2" i="28"/>
  <c r="B3" i="28" a="1"/>
  <c r="B3" i="28" s="1"/>
  <c r="B5" i="28" a="1"/>
  <c r="B5" i="28" s="1"/>
  <c r="B7" i="28" a="1"/>
  <c r="B7" i="28" s="1"/>
  <c r="B9" i="28" a="1"/>
  <c r="B9" i="28" s="1"/>
  <c r="B11" i="28" a="1"/>
  <c r="B11" i="28" s="1"/>
  <c r="B13" i="28" a="1"/>
  <c r="B13" i="28" s="1"/>
  <c r="E17" i="27"/>
  <c r="D16" i="27"/>
  <c r="G14" i="27"/>
  <c r="G17" i="27" s="1"/>
  <c r="F14" i="27"/>
  <c r="F18" i="27" s="1"/>
  <c r="E14" i="27"/>
  <c r="E18" i="27" s="1"/>
  <c r="D14" i="27"/>
  <c r="D17" i="27" s="1"/>
  <c r="C14" i="27"/>
  <c r="C17" i="27" s="1"/>
  <c r="B14" i="27"/>
  <c r="B16" i="27" s="1"/>
  <c r="B1" i="14"/>
  <c r="B9" i="23" a="1"/>
  <c r="B9" i="23" s="1"/>
  <c r="R19" i="27"/>
  <c r="S19" i="27" s="1"/>
  <c r="R18" i="27"/>
  <c r="S18" i="27" s="1"/>
  <c r="R17" i="27"/>
  <c r="S17" i="27" s="1"/>
  <c r="K17" i="27"/>
  <c r="R16" i="27"/>
  <c r="S16" i="27" s="1"/>
  <c r="R15" i="27"/>
  <c r="S15" i="27" s="1"/>
  <c r="R14" i="27"/>
  <c r="S14" i="27" s="1"/>
  <c r="O14" i="27"/>
  <c r="O16" i="27" s="1"/>
  <c r="N14" i="27"/>
  <c r="N17" i="27" s="1"/>
  <c r="M14" i="27"/>
  <c r="M16" i="27" s="1"/>
  <c r="L14" i="27"/>
  <c r="L16" i="27" s="1"/>
  <c r="K14" i="27"/>
  <c r="K16" i="27" s="1"/>
  <c r="J14" i="27"/>
  <c r="J16" i="27" s="1"/>
  <c r="R13" i="27"/>
  <c r="S13" i="27" s="1"/>
  <c r="R12" i="27"/>
  <c r="S12" i="27" s="1"/>
  <c r="R11" i="27"/>
  <c r="S11" i="27" s="1"/>
  <c r="S10" i="27"/>
  <c r="R10" i="27"/>
  <c r="R9" i="27"/>
  <c r="S9" i="27" s="1"/>
  <c r="R8" i="27"/>
  <c r="S8" i="27" s="1"/>
  <c r="R7" i="27"/>
  <c r="S7" i="27" s="1"/>
  <c r="R6" i="27"/>
  <c r="S6" i="27" s="1"/>
  <c r="R5" i="27"/>
  <c r="S5" i="27" s="1"/>
  <c r="R4" i="27"/>
  <c r="S4" i="27" s="1"/>
  <c r="R3" i="27"/>
  <c r="S3" i="27" s="1"/>
  <c r="R2" i="27"/>
  <c r="S2" i="27" s="1"/>
  <c r="R1" i="27"/>
  <c r="S1" i="27" s="1"/>
  <c r="B12" i="15" a="1"/>
  <c r="B12" i="15" s="1"/>
  <c r="C3" i="29" l="1"/>
  <c r="C2" i="29" s="1"/>
  <c r="B3" i="29"/>
  <c r="C7" i="29"/>
  <c r="B11" i="29"/>
  <c r="B7" i="29"/>
  <c r="B9" i="29"/>
  <c r="C11" i="29"/>
  <c r="C5" i="29"/>
  <c r="F16" i="27"/>
  <c r="F17" i="27"/>
  <c r="C16" i="27"/>
  <c r="C18" i="27"/>
  <c r="B5" i="29"/>
  <c r="C9" i="29"/>
  <c r="H11" i="29"/>
  <c r="H9" i="29"/>
  <c r="H7" i="29"/>
  <c r="H5" i="29"/>
  <c r="H3" i="29"/>
  <c r="H2" i="29" s="1"/>
  <c r="G11" i="29"/>
  <c r="G9" i="29"/>
  <c r="G7" i="29"/>
  <c r="G5" i="29"/>
  <c r="G3" i="29"/>
  <c r="G2" i="29" s="1"/>
  <c r="F11" i="29"/>
  <c r="F9" i="29"/>
  <c r="F7" i="29"/>
  <c r="F5" i="29"/>
  <c r="F3" i="29"/>
  <c r="F2" i="29" s="1"/>
  <c r="E11" i="29"/>
  <c r="E9" i="29"/>
  <c r="E7" i="29"/>
  <c r="E5" i="29"/>
  <c r="E3" i="29"/>
  <c r="E2" i="29" s="1"/>
  <c r="H11" i="28"/>
  <c r="H9" i="28"/>
  <c r="H7" i="28"/>
  <c r="H5" i="28"/>
  <c r="H3" i="28"/>
  <c r="H2" i="28" s="1"/>
  <c r="G9" i="28"/>
  <c r="G5" i="28"/>
  <c r="G3" i="28"/>
  <c r="G2" i="28" s="1"/>
  <c r="F3" i="28"/>
  <c r="F2" i="28" s="1"/>
  <c r="G11" i="28"/>
  <c r="F9" i="28"/>
  <c r="F5" i="28"/>
  <c r="E11" i="28"/>
  <c r="E9" i="28"/>
  <c r="E7" i="28"/>
  <c r="E5" i="28"/>
  <c r="E3" i="28"/>
  <c r="E2" i="28" s="1"/>
  <c r="D3" i="28"/>
  <c r="D2" i="28" s="1"/>
  <c r="C3" i="28"/>
  <c r="C2" i="28" s="1"/>
  <c r="G7" i="28"/>
  <c r="F11" i="28"/>
  <c r="F7" i="28"/>
  <c r="D11" i="28"/>
  <c r="D9" i="28"/>
  <c r="D7" i="28"/>
  <c r="D5" i="28"/>
  <c r="C13" i="28"/>
  <c r="C11" i="28"/>
  <c r="C9" i="28"/>
  <c r="C7" i="28"/>
  <c r="C5" i="28"/>
  <c r="G18" i="27"/>
  <c r="G16" i="27"/>
  <c r="H14" i="27"/>
  <c r="E16" i="27"/>
  <c r="B17" i="27"/>
  <c r="D18" i="27"/>
  <c r="B18" i="27"/>
  <c r="D9" i="23"/>
  <c r="H9" i="23"/>
  <c r="E9" i="23"/>
  <c r="C9" i="23"/>
  <c r="G9" i="23"/>
  <c r="F9" i="23"/>
  <c r="M18" i="27"/>
  <c r="K18" i="27"/>
  <c r="J18" i="27"/>
  <c r="N16" i="27"/>
  <c r="J17" i="27"/>
  <c r="L18" i="27"/>
  <c r="L17" i="27"/>
  <c r="N18" i="27"/>
  <c r="M17" i="27"/>
  <c r="O18" i="27"/>
  <c r="O17" i="27"/>
  <c r="C12" i="15"/>
  <c r="B1" i="15"/>
  <c r="B1" i="25"/>
  <c r="B2" i="18"/>
  <c r="B11" i="14" l="1" a="1"/>
  <c r="B11" i="14" s="1"/>
  <c r="B9" i="14" a="1"/>
  <c r="B9" i="14" s="1"/>
  <c r="B7" i="14" a="1"/>
  <c r="B7" i="14" s="1"/>
  <c r="B5" i="14" a="1"/>
  <c r="B5" i="14" s="1"/>
  <c r="B3" i="14" a="1"/>
  <c r="B3" i="14" s="1"/>
  <c r="B1" i="17"/>
  <c r="B1" i="18"/>
  <c r="B1" i="19"/>
  <c r="B1" i="20"/>
  <c r="B1" i="21"/>
  <c r="B1" i="22"/>
  <c r="B1" i="23"/>
  <c r="B1" i="24"/>
  <c r="B1" i="16"/>
  <c r="B11" i="16" a="1"/>
  <c r="G11" i="16" s="1"/>
  <c r="B9" i="16" a="1"/>
  <c r="G9" i="16" s="1"/>
  <c r="B7" i="16" a="1"/>
  <c r="E7" i="16" s="1"/>
  <c r="B5" i="16" a="1"/>
  <c r="G5" i="16" s="1"/>
  <c r="B3" i="16" a="1"/>
  <c r="H3" i="16" s="1"/>
  <c r="H2" i="16" s="1"/>
  <c r="B2" i="16"/>
  <c r="B11" i="17" a="1"/>
  <c r="G11" i="17" s="1"/>
  <c r="B9" i="17" a="1"/>
  <c r="D9" i="17" s="1"/>
  <c r="B7" i="17" a="1"/>
  <c r="G7" i="17" s="1"/>
  <c r="B5" i="17" a="1"/>
  <c r="F5" i="17" s="1"/>
  <c r="B3" i="17" a="1"/>
  <c r="F3" i="17" s="1"/>
  <c r="F2" i="17" s="1"/>
  <c r="B2" i="17"/>
  <c r="B13" i="18" a="1"/>
  <c r="C13" i="18" s="1"/>
  <c r="B11" i="18" a="1"/>
  <c r="G11" i="18" s="1"/>
  <c r="B9" i="18" a="1"/>
  <c r="D9" i="18" s="1"/>
  <c r="B7" i="18" a="1"/>
  <c r="F7" i="18" s="1"/>
  <c r="B5" i="18" a="1"/>
  <c r="D5" i="18" s="1"/>
  <c r="B3" i="18" a="1"/>
  <c r="C3" i="18" s="1"/>
  <c r="C2" i="18" s="1"/>
  <c r="B9" i="19" a="1"/>
  <c r="B9" i="19" s="1"/>
  <c r="B7" i="19" a="1"/>
  <c r="H7" i="19" s="1"/>
  <c r="B5" i="19" a="1"/>
  <c r="F5" i="19" s="1"/>
  <c r="B3" i="19" a="1"/>
  <c r="F3" i="19" s="1"/>
  <c r="F2" i="19" s="1"/>
  <c r="B2" i="19"/>
  <c r="B11" i="20" a="1"/>
  <c r="G11" i="20" s="1"/>
  <c r="B9" i="20" a="1"/>
  <c r="C9" i="20" s="1"/>
  <c r="B7" i="20" a="1"/>
  <c r="G7" i="20" s="1"/>
  <c r="B5" i="20" a="1"/>
  <c r="G5" i="20" s="1"/>
  <c r="B3" i="20" a="1"/>
  <c r="G3" i="20" s="1"/>
  <c r="G2" i="20" s="1"/>
  <c r="B2" i="20"/>
  <c r="B13" i="21" a="1"/>
  <c r="B13" i="21" s="1"/>
  <c r="B11" i="21" a="1"/>
  <c r="E11" i="21" s="1"/>
  <c r="B9" i="21" a="1"/>
  <c r="E9" i="21" s="1"/>
  <c r="B7" i="21" a="1"/>
  <c r="D7" i="21" s="1"/>
  <c r="B5" i="21" a="1"/>
  <c r="H5" i="21" s="1"/>
  <c r="B3" i="21" a="1"/>
  <c r="E3" i="21" s="1"/>
  <c r="E2" i="21" s="1"/>
  <c r="B2" i="21"/>
  <c r="B11" i="22" a="1"/>
  <c r="C11" i="22" s="1"/>
  <c r="B9" i="22" a="1"/>
  <c r="G9" i="22" s="1"/>
  <c r="B7" i="22" a="1"/>
  <c r="H7" i="22" s="1"/>
  <c r="B5" i="22" a="1"/>
  <c r="B5" i="22" s="1"/>
  <c r="B3" i="22" a="1"/>
  <c r="C3" i="22" s="1"/>
  <c r="C2" i="22" s="1"/>
  <c r="B2" i="22"/>
  <c r="B11" i="23" a="1"/>
  <c r="E11" i="23" s="1"/>
  <c r="B7" i="23" a="1"/>
  <c r="E7" i="23" s="1"/>
  <c r="B5" i="23" a="1"/>
  <c r="E5" i="23" s="1"/>
  <c r="B3" i="23" a="1"/>
  <c r="E3" i="23" s="1"/>
  <c r="E2" i="23" s="1"/>
  <c r="B2" i="23"/>
  <c r="B11" i="24" a="1"/>
  <c r="E11" i="24" s="1"/>
  <c r="B9" i="24" a="1"/>
  <c r="G9" i="24" s="1"/>
  <c r="B7" i="24" a="1"/>
  <c r="F7" i="24" s="1"/>
  <c r="B5" i="24" a="1"/>
  <c r="H5" i="24" s="1"/>
  <c r="B3" i="24" a="1"/>
  <c r="E3" i="24" s="1"/>
  <c r="E2" i="24" s="1"/>
  <c r="B2" i="24"/>
  <c r="B11" i="25" a="1"/>
  <c r="C11" i="25" s="1"/>
  <c r="B9" i="25" a="1"/>
  <c r="H9" i="25" s="1"/>
  <c r="B7" i="25" a="1"/>
  <c r="F7" i="25" s="1"/>
  <c r="B5" i="25" a="1"/>
  <c r="G5" i="25" s="1"/>
  <c r="B3" i="25" a="1"/>
  <c r="G3" i="25" s="1"/>
  <c r="G2" i="25" s="1"/>
  <c r="B2" i="25"/>
  <c r="B13" i="14" a="1"/>
  <c r="C13" i="14" s="1"/>
  <c r="B11" i="15" a="1"/>
  <c r="G11" i="15" s="1"/>
  <c r="B9" i="15" a="1"/>
  <c r="C9" i="15" s="1"/>
  <c r="B7" i="15" a="1"/>
  <c r="G7" i="15" s="1"/>
  <c r="B5" i="15" a="1"/>
  <c r="H5" i="15" s="1"/>
  <c r="B3" i="15" a="1"/>
  <c r="H3" i="15" s="1"/>
  <c r="H2" i="15" s="1"/>
  <c r="B2" i="15"/>
  <c r="F11" i="18"/>
  <c r="B9" i="18"/>
  <c r="F5" i="16"/>
  <c r="H5" i="16"/>
  <c r="D9" i="16"/>
  <c r="F9" i="18"/>
  <c r="B7" i="18"/>
  <c r="H9" i="18"/>
  <c r="F3" i="16"/>
  <c r="F2" i="16" s="1"/>
  <c r="B7" i="16"/>
  <c r="H9" i="16"/>
  <c r="B11" i="18"/>
  <c r="F7" i="16"/>
  <c r="H7" i="18"/>
  <c r="C7" i="18"/>
  <c r="E7" i="18"/>
  <c r="C9" i="18"/>
  <c r="E9" i="18"/>
  <c r="C3" i="16"/>
  <c r="C2" i="16" s="1"/>
  <c r="E3" i="16"/>
  <c r="E2" i="16" s="1"/>
  <c r="C5" i="16"/>
  <c r="C9" i="16"/>
  <c r="B2" i="14"/>
  <c r="G7" i="25" l="1"/>
  <c r="F11" i="25"/>
  <c r="E7" i="25"/>
  <c r="E5" i="25"/>
  <c r="H11" i="25"/>
  <c r="D5" i="22"/>
  <c r="F5" i="22"/>
  <c r="D7" i="22"/>
  <c r="C7" i="16"/>
  <c r="H7" i="16"/>
  <c r="E5" i="16"/>
  <c r="E7" i="20"/>
  <c r="H9" i="20"/>
  <c r="E5" i="20"/>
  <c r="C5" i="20"/>
  <c r="E3" i="20"/>
  <c r="E2" i="20" s="1"/>
  <c r="H5" i="20"/>
  <c r="F5" i="20"/>
  <c r="D5" i="20"/>
  <c r="B5" i="20"/>
  <c r="F9" i="22"/>
  <c r="D7" i="25"/>
  <c r="H9" i="22"/>
  <c r="C5" i="18"/>
  <c r="H11" i="18"/>
  <c r="B9" i="22"/>
  <c r="D9" i="22"/>
  <c r="B9" i="16"/>
  <c r="H3" i="20"/>
  <c r="H2" i="20" s="1"/>
  <c r="D11" i="18"/>
  <c r="E11" i="18"/>
  <c r="F3" i="20"/>
  <c r="F2" i="20" s="1"/>
  <c r="E9" i="16"/>
  <c r="C11" i="18"/>
  <c r="B3" i="20"/>
  <c r="F9" i="16"/>
  <c r="F5" i="18"/>
  <c r="B7" i="25"/>
  <c r="B13" i="18"/>
  <c r="B13" i="14"/>
  <c r="C9" i="25"/>
  <c r="C3" i="20"/>
  <c r="C2" i="20" s="1"/>
  <c r="D3" i="20"/>
  <c r="D2" i="20" s="1"/>
  <c r="H7" i="25"/>
  <c r="G3" i="16"/>
  <c r="G2" i="16" s="1"/>
  <c r="H7" i="20"/>
  <c r="E3" i="22"/>
  <c r="E2" i="22" s="1"/>
  <c r="B3" i="22"/>
  <c r="C7" i="25"/>
  <c r="G7" i="18"/>
  <c r="D3" i="25"/>
  <c r="D2" i="25" s="1"/>
  <c r="C5" i="25"/>
  <c r="F3" i="25"/>
  <c r="F2" i="25" s="1"/>
  <c r="E9" i="22"/>
  <c r="B3" i="16"/>
  <c r="B5" i="25"/>
  <c r="E3" i="25"/>
  <c r="E2" i="25" s="1"/>
  <c r="D7" i="18"/>
  <c r="E7" i="22"/>
  <c r="B3" i="25"/>
  <c r="C3" i="25"/>
  <c r="C2" i="25" s="1"/>
  <c r="B11" i="24"/>
  <c r="B7" i="23"/>
  <c r="F5" i="23"/>
  <c r="D7" i="23"/>
  <c r="H5" i="23"/>
  <c r="F7" i="23"/>
  <c r="H7" i="23"/>
  <c r="G7" i="23"/>
  <c r="D5" i="23"/>
  <c r="C5" i="23"/>
  <c r="D11" i="23"/>
  <c r="G5" i="23"/>
  <c r="C7" i="23"/>
  <c r="B5" i="23"/>
  <c r="D11" i="20"/>
  <c r="G9" i="25"/>
  <c r="F11" i="20"/>
  <c r="E9" i="25"/>
  <c r="E11" i="16"/>
  <c r="B9" i="25"/>
  <c r="B11" i="16"/>
  <c r="B11" i="22"/>
  <c r="H3" i="25"/>
  <c r="H2" i="25" s="1"/>
  <c r="H11" i="20"/>
  <c r="G5" i="22"/>
  <c r="G7" i="16"/>
  <c r="D7" i="16"/>
  <c r="D9" i="25"/>
  <c r="C11" i="20"/>
  <c r="D11" i="22"/>
  <c r="F9" i="25"/>
  <c r="D11" i="16"/>
  <c r="H5" i="18"/>
  <c r="C11" i="16"/>
  <c r="E11" i="20"/>
  <c r="H11" i="22"/>
  <c r="E11" i="25"/>
  <c r="D5" i="25"/>
  <c r="B11" i="20"/>
  <c r="H11" i="16"/>
  <c r="F11" i="16"/>
  <c r="B11" i="25"/>
  <c r="H5" i="25"/>
  <c r="B5" i="16"/>
  <c r="C7" i="22"/>
  <c r="D5" i="16"/>
  <c r="C9" i="19"/>
  <c r="E9" i="19"/>
  <c r="F9" i="19"/>
  <c r="E3" i="19"/>
  <c r="E2" i="19" s="1"/>
  <c r="C3" i="19"/>
  <c r="C2" i="19" s="1"/>
  <c r="D3" i="19"/>
  <c r="D2" i="19" s="1"/>
  <c r="H3" i="19"/>
  <c r="H2" i="19" s="1"/>
  <c r="E5" i="19"/>
  <c r="B5" i="19"/>
  <c r="D5" i="19"/>
  <c r="C5" i="19"/>
  <c r="E7" i="15"/>
  <c r="D3" i="15"/>
  <c r="D2" i="15" s="1"/>
  <c r="D7" i="15"/>
  <c r="E5" i="15"/>
  <c r="B7" i="15"/>
  <c r="G3" i="15"/>
  <c r="G2" i="15" s="1"/>
  <c r="D5" i="15"/>
  <c r="C3" i="15"/>
  <c r="C2" i="15" s="1"/>
  <c r="B5" i="15"/>
  <c r="C7" i="15"/>
  <c r="F3" i="15"/>
  <c r="F2" i="15" s="1"/>
  <c r="E7" i="19"/>
  <c r="C7" i="19"/>
  <c r="E11" i="15"/>
  <c r="G11" i="22"/>
  <c r="F7" i="19"/>
  <c r="C11" i="15"/>
  <c r="H11" i="15"/>
  <c r="D7" i="19"/>
  <c r="B7" i="19"/>
  <c r="G3" i="23"/>
  <c r="G2" i="23" s="1"/>
  <c r="D3" i="22"/>
  <c r="D2" i="22" s="1"/>
  <c r="G9" i="19"/>
  <c r="F3" i="22"/>
  <c r="F2" i="22" s="1"/>
  <c r="H9" i="19"/>
  <c r="G9" i="18"/>
  <c r="D3" i="16"/>
  <c r="D2" i="16" s="1"/>
  <c r="F11" i="15"/>
  <c r="H3" i="22"/>
  <c r="H2" i="22" s="1"/>
  <c r="D11" i="15"/>
  <c r="B3" i="15"/>
  <c r="E3" i="15"/>
  <c r="E2" i="15" s="1"/>
  <c r="H7" i="15"/>
  <c r="G7" i="19"/>
  <c r="D9" i="19"/>
  <c r="G3" i="18"/>
  <c r="G2" i="18" s="1"/>
  <c r="B11" i="15"/>
  <c r="H3" i="18"/>
  <c r="H2" i="18" s="1"/>
  <c r="G7" i="24"/>
  <c r="H7" i="24"/>
  <c r="B3" i="24"/>
  <c r="D11" i="24"/>
  <c r="C7" i="24"/>
  <c r="E5" i="24"/>
  <c r="D3" i="24"/>
  <c r="D2" i="24" s="1"/>
  <c r="F11" i="24"/>
  <c r="G5" i="24"/>
  <c r="B5" i="24"/>
  <c r="H11" i="24"/>
  <c r="C5" i="24"/>
  <c r="D5" i="24"/>
  <c r="F3" i="24"/>
  <c r="F2" i="24" s="1"/>
  <c r="E7" i="24"/>
  <c r="F5" i="24"/>
  <c r="G3" i="24"/>
  <c r="G2" i="24" s="1"/>
  <c r="B7" i="24"/>
  <c r="H3" i="24"/>
  <c r="H2" i="24" s="1"/>
  <c r="C11" i="24"/>
  <c r="G11" i="24"/>
  <c r="C3" i="24"/>
  <c r="C2" i="24" s="1"/>
  <c r="D7" i="24"/>
  <c r="G9" i="21"/>
  <c r="C11" i="21"/>
  <c r="B9" i="21"/>
  <c r="C3" i="21"/>
  <c r="C2" i="21" s="1"/>
  <c r="E5" i="21"/>
  <c r="H11" i="21"/>
  <c r="H7" i="21"/>
  <c r="C9" i="21"/>
  <c r="G5" i="21"/>
  <c r="H3" i="21"/>
  <c r="H2" i="21" s="1"/>
  <c r="G11" i="21"/>
  <c r="D9" i="21"/>
  <c r="G3" i="21"/>
  <c r="G2" i="21" s="1"/>
  <c r="B11" i="21"/>
  <c r="F9" i="21"/>
  <c r="B3" i="21"/>
  <c r="D11" i="21"/>
  <c r="H9" i="21"/>
  <c r="D3" i="21"/>
  <c r="D2" i="21" s="1"/>
  <c r="F11" i="21"/>
  <c r="F7" i="21"/>
  <c r="F3" i="21"/>
  <c r="F2" i="21" s="1"/>
  <c r="B3" i="17"/>
  <c r="H3" i="17"/>
  <c r="H2" i="17" s="1"/>
  <c r="B11" i="17"/>
  <c r="E5" i="17"/>
  <c r="D3" i="17"/>
  <c r="D2" i="17" s="1"/>
  <c r="C9" i="17"/>
  <c r="D5" i="17"/>
  <c r="B7" i="17"/>
  <c r="E7" i="17"/>
  <c r="D11" i="17"/>
  <c r="C7" i="17"/>
  <c r="B5" i="17"/>
  <c r="G3" i="17"/>
  <c r="G2" i="17" s="1"/>
  <c r="B9" i="17"/>
  <c r="C5" i="17"/>
  <c r="G5" i="17"/>
  <c r="H11" i="17"/>
  <c r="E11" i="17"/>
  <c r="E3" i="17"/>
  <c r="E2" i="17" s="1"/>
  <c r="H7" i="17"/>
  <c r="C11" i="17"/>
  <c r="C3" i="17"/>
  <c r="C2" i="17" s="1"/>
  <c r="F11" i="17"/>
  <c r="F7" i="17"/>
  <c r="F11" i="23"/>
  <c r="B3" i="23"/>
  <c r="G9" i="20"/>
  <c r="H3" i="14"/>
  <c r="H2" i="14" s="1"/>
  <c r="H5" i="14"/>
  <c r="H7" i="14"/>
  <c r="H9" i="14"/>
  <c r="H11" i="14"/>
  <c r="E9" i="17"/>
  <c r="E5" i="18"/>
  <c r="D7" i="20"/>
  <c r="F11" i="22"/>
  <c r="B7" i="22"/>
  <c r="H5" i="22"/>
  <c r="B9" i="24"/>
  <c r="C5" i="21"/>
  <c r="H11" i="23"/>
  <c r="D11" i="25"/>
  <c r="F5" i="25"/>
  <c r="F5" i="15"/>
  <c r="G5" i="15"/>
  <c r="H9" i="15"/>
  <c r="G7" i="22"/>
  <c r="E7" i="21"/>
  <c r="D9" i="20"/>
  <c r="G3" i="19"/>
  <c r="G2" i="19" s="1"/>
  <c r="G5" i="18"/>
  <c r="D7" i="17"/>
  <c r="G3" i="14"/>
  <c r="G2" i="14" s="1"/>
  <c r="G5" i="14"/>
  <c r="G7" i="14"/>
  <c r="G9" i="14"/>
  <c r="G11" i="14"/>
  <c r="E9" i="24"/>
  <c r="F9" i="14"/>
  <c r="F7" i="22"/>
  <c r="B5" i="21"/>
  <c r="G9" i="15"/>
  <c r="C5" i="15"/>
  <c r="B5" i="18"/>
  <c r="F9" i="20"/>
  <c r="C9" i="24"/>
  <c r="G3" i="22"/>
  <c r="G2" i="22" s="1"/>
  <c r="C9" i="22"/>
  <c r="G5" i="19"/>
  <c r="B3" i="18"/>
  <c r="H5" i="17"/>
  <c r="E3" i="14"/>
  <c r="E2" i="14" s="1"/>
  <c r="E5" i="14"/>
  <c r="E7" i="14"/>
  <c r="E9" i="14"/>
  <c r="E11" i="14"/>
  <c r="F9" i="24"/>
  <c r="C7" i="21"/>
  <c r="F9" i="15"/>
  <c r="E3" i="18"/>
  <c r="E2" i="18" s="1"/>
  <c r="H9" i="24"/>
  <c r="G7" i="21"/>
  <c r="D5" i="21"/>
  <c r="C11" i="23"/>
  <c r="F3" i="23"/>
  <c r="F2" i="23" s="1"/>
  <c r="D9" i="15"/>
  <c r="E9" i="15"/>
  <c r="C5" i="22"/>
  <c r="B9" i="20"/>
  <c r="G11" i="25"/>
  <c r="H5" i="19"/>
  <c r="G9" i="17"/>
  <c r="D3" i="14"/>
  <c r="D2" i="14" s="1"/>
  <c r="D5" i="14"/>
  <c r="D7" i="14"/>
  <c r="D9" i="14"/>
  <c r="D11" i="14"/>
  <c r="B7" i="20"/>
  <c r="D9" i="24"/>
  <c r="D3" i="23"/>
  <c r="D2" i="23" s="1"/>
  <c r="E9" i="20"/>
  <c r="E5" i="22"/>
  <c r="C13" i="21"/>
  <c r="B7" i="21"/>
  <c r="F5" i="21"/>
  <c r="G11" i="23"/>
  <c r="C3" i="23"/>
  <c r="C2" i="23" s="1"/>
  <c r="B9" i="15"/>
  <c r="F3" i="18"/>
  <c r="F2" i="18" s="1"/>
  <c r="D3" i="18"/>
  <c r="D2" i="18" s="1"/>
  <c r="H9" i="17"/>
  <c r="C3" i="14"/>
  <c r="C2" i="14" s="1"/>
  <c r="C5" i="14"/>
  <c r="C7" i="14"/>
  <c r="C9" i="14"/>
  <c r="C11" i="14"/>
  <c r="C7" i="20"/>
  <c r="F7" i="20"/>
  <c r="F3" i="14"/>
  <c r="F2" i="14" s="1"/>
  <c r="F5" i="14"/>
  <c r="F7" i="14"/>
  <c r="F11" i="14"/>
  <c r="E11" i="22"/>
  <c r="B11" i="23"/>
  <c r="H3" i="23"/>
  <c r="H2" i="23" s="1"/>
  <c r="F7" i="15"/>
  <c r="F9" i="17"/>
  <c r="B3" i="19"/>
</calcChain>
</file>

<file path=xl/sharedStrings.xml><?xml version="1.0" encoding="utf-8"?>
<sst xmlns="http://schemas.openxmlformats.org/spreadsheetml/2006/main" count="193" uniqueCount="86">
  <si>
    <t>予定表の設定</t>
  </si>
  <si>
    <t>年</t>
  </si>
  <si>
    <t>週の始まり</t>
  </si>
  <si>
    <t>日曜日</t>
  </si>
  <si>
    <t>月</t>
    <rPh sb="0" eb="1">
      <t>ゲツ</t>
    </rPh>
    <phoneticPr fontId="35"/>
  </si>
  <si>
    <t>火</t>
    <rPh sb="0" eb="1">
      <t>カ</t>
    </rPh>
    <phoneticPr fontId="35"/>
  </si>
  <si>
    <t>水</t>
    <rPh sb="0" eb="1">
      <t>スイ</t>
    </rPh>
    <phoneticPr fontId="35"/>
  </si>
  <si>
    <t>木</t>
    <rPh sb="0" eb="1">
      <t>モク</t>
    </rPh>
    <phoneticPr fontId="35"/>
  </si>
  <si>
    <t>金</t>
    <rPh sb="0" eb="1">
      <t>キン</t>
    </rPh>
    <phoneticPr fontId="35"/>
  </si>
  <si>
    <t>土</t>
    <rPh sb="0" eb="1">
      <t>ド</t>
    </rPh>
    <phoneticPr fontId="35"/>
  </si>
  <si>
    <t>5回</t>
    <rPh sb="1" eb="2">
      <t>カイ</t>
    </rPh>
    <phoneticPr fontId="35"/>
  </si>
  <si>
    <t>4回</t>
    <rPh sb="1" eb="2">
      <t>カイ</t>
    </rPh>
    <phoneticPr fontId="35"/>
  </si>
  <si>
    <t>3回</t>
    <rPh sb="1" eb="2">
      <t>カイ</t>
    </rPh>
    <phoneticPr fontId="35"/>
  </si>
  <si>
    <t>元日</t>
  </si>
  <si>
    <t>(月)</t>
  </si>
  <si>
    <t>成人の日</t>
  </si>
  <si>
    <t>(金)</t>
  </si>
  <si>
    <t>建国記念の日</t>
  </si>
  <si>
    <t>(日)</t>
  </si>
  <si>
    <t>テスト対策</t>
    <phoneticPr fontId="32"/>
  </si>
  <si>
    <t>閉室</t>
    <rPh sb="0" eb="2">
      <t>ヘイシツ</t>
    </rPh>
    <phoneticPr fontId="32"/>
  </si>
  <si>
    <t>夏期講習期間でも通常授業はございます。</t>
    <rPh sb="0" eb="4">
      <t>カキコウシュウ</t>
    </rPh>
    <rPh sb="4" eb="6">
      <t>キカン</t>
    </rPh>
    <rPh sb="8" eb="12">
      <t>ツウジョウジュギョウ</t>
    </rPh>
    <phoneticPr fontId="32"/>
  </si>
  <si>
    <t>口座振替日</t>
    <rPh sb="0" eb="4">
      <t>コウザフリカエ</t>
    </rPh>
    <rPh sb="4" eb="5">
      <t>ビ</t>
    </rPh>
    <phoneticPr fontId="32"/>
  </si>
  <si>
    <t>口座振替</t>
    <rPh sb="0" eb="2">
      <t>ｺｳｻﾞ</t>
    </rPh>
    <rPh sb="2" eb="4">
      <t>ﾌﾘｶｴ</t>
    </rPh>
    <phoneticPr fontId="1" type="noConversion"/>
  </si>
  <si>
    <t>振替休日</t>
    <phoneticPr fontId="32"/>
  </si>
  <si>
    <t>天皇誕生日</t>
    <phoneticPr fontId="32"/>
  </si>
  <si>
    <t>口座振替日</t>
    <rPh sb="0" eb="5">
      <t>コウザフリカエビ</t>
    </rPh>
    <phoneticPr fontId="32"/>
  </si>
  <si>
    <r>
      <rPr>
        <b/>
        <i/>
        <sz val="20"/>
        <color theme="1"/>
        <rFont val="Meiryo UI"/>
        <family val="3"/>
        <charset val="128"/>
      </rPr>
      <t>日付が、</t>
    </r>
    <r>
      <rPr>
        <b/>
        <i/>
        <sz val="20"/>
        <color theme="7" tint="0.39997558519241921"/>
        <rFont val="Meiryo UI"/>
        <family val="3"/>
        <charset val="128"/>
      </rPr>
      <t>黄</t>
    </r>
    <r>
      <rPr>
        <b/>
        <i/>
        <sz val="20"/>
        <color theme="1"/>
        <rFont val="Meiryo UI"/>
        <family val="3"/>
        <charset val="128"/>
      </rPr>
      <t>・</t>
    </r>
    <r>
      <rPr>
        <b/>
        <i/>
        <sz val="20"/>
        <color rgb="FF00B050"/>
        <rFont val="Meiryo UI"/>
        <family val="3"/>
        <charset val="128"/>
      </rPr>
      <t>緑</t>
    </r>
    <r>
      <rPr>
        <b/>
        <i/>
        <sz val="20"/>
        <color theme="1"/>
        <rFont val="Meiryo UI"/>
        <family val="3"/>
        <charset val="128"/>
      </rPr>
      <t>・</t>
    </r>
    <r>
      <rPr>
        <b/>
        <i/>
        <sz val="20"/>
        <color theme="7"/>
        <rFont val="Meiryo UI"/>
        <family val="3"/>
        <charset val="128"/>
      </rPr>
      <t>橙</t>
    </r>
    <r>
      <rPr>
        <b/>
        <i/>
        <sz val="20"/>
        <color theme="1"/>
        <rFont val="Meiryo UI"/>
        <family val="3"/>
        <charset val="128"/>
      </rPr>
      <t>・</t>
    </r>
    <r>
      <rPr>
        <b/>
        <i/>
        <sz val="20"/>
        <color theme="6"/>
        <rFont val="Meiryo UI"/>
        <family val="3"/>
        <charset val="128"/>
      </rPr>
      <t>青</t>
    </r>
    <r>
      <rPr>
        <b/>
        <i/>
        <sz val="20"/>
        <color theme="1"/>
        <rFont val="Meiryo UI"/>
        <family val="3"/>
        <charset val="128"/>
      </rPr>
      <t>と色分けされています。同内容の授業週です。</t>
    </r>
    <r>
      <rPr>
        <b/>
        <i/>
        <sz val="20"/>
        <color rgb="FFFF0000"/>
        <rFont val="Meiryo UI"/>
        <family val="3"/>
        <charset val="128"/>
      </rPr>
      <t>同色の中で振替をお願いします。</t>
    </r>
    <r>
      <rPr>
        <b/>
        <i/>
        <sz val="20"/>
        <color theme="1"/>
        <rFont val="Meiryo UI"/>
        <family val="3"/>
        <charset val="128"/>
      </rPr>
      <t>振替の際は必ず前もってご連絡ください。</t>
    </r>
    <rPh sb="32" eb="34">
      <t>ドウショク</t>
    </rPh>
    <rPh sb="35" eb="36">
      <t>ナカ</t>
    </rPh>
    <rPh sb="37" eb="39">
      <t>フリカエ</t>
    </rPh>
    <rPh sb="41" eb="42">
      <t>ネガ</t>
    </rPh>
    <rPh sb="52" eb="53">
      <t>カナラ</t>
    </rPh>
    <rPh sb="54" eb="55">
      <t>マエ</t>
    </rPh>
    <rPh sb="59" eb="61">
      <t>レンラク</t>
    </rPh>
    <phoneticPr fontId="32"/>
  </si>
  <si>
    <t>通常授業
終了</t>
    <rPh sb="0" eb="4">
      <t>ツウジョウジュギョウ</t>
    </rPh>
    <rPh sb="5" eb="7">
      <t>シュウリョウ</t>
    </rPh>
    <phoneticPr fontId="32"/>
  </si>
  <si>
    <t>口座振替日</t>
    <rPh sb="0" eb="5">
      <t>コウザフリカエビ</t>
    </rPh>
    <phoneticPr fontId="32"/>
  </si>
  <si>
    <r>
      <t xml:space="preserve">冬期講習終了
</t>
    </r>
    <r>
      <rPr>
        <b/>
        <sz val="18"/>
        <color theme="9"/>
        <rFont val="Meiryo UI"/>
        <family val="3"/>
        <charset val="128"/>
      </rPr>
      <t>通常授業なし</t>
    </r>
    <rPh sb="0" eb="4">
      <t>トウキコウシュウ</t>
    </rPh>
    <rPh sb="4" eb="6">
      <t>シュウリョウ</t>
    </rPh>
    <rPh sb="7" eb="11">
      <t>ツウジョウジュギョウ</t>
    </rPh>
    <phoneticPr fontId="32"/>
  </si>
  <si>
    <t>通常授業
再開</t>
    <rPh sb="0" eb="4">
      <t>ﾂｳｼﾞｮｳｼﾞｭｷﾞｮｳ</t>
    </rPh>
    <rPh sb="5" eb="7">
      <t>ｻｲｶｲ</t>
    </rPh>
    <phoneticPr fontId="1" type="noConversion"/>
  </si>
  <si>
    <r>
      <rPr>
        <b/>
        <sz val="16"/>
        <color theme="1" tint="0.34998626667073579"/>
        <rFont val="Meiryo UI"/>
        <family val="3"/>
        <charset val="128"/>
      </rPr>
      <t>成人の日</t>
    </r>
    <r>
      <rPr>
        <b/>
        <sz val="20"/>
        <color theme="1" tint="0.34998626667073579"/>
        <rFont val="Meiryo UI"/>
        <family val="3"/>
        <charset val="128"/>
      </rPr>
      <t xml:space="preserve">
</t>
    </r>
    <r>
      <rPr>
        <b/>
        <sz val="22"/>
        <color theme="9"/>
        <rFont val="Meiryo UI"/>
        <family val="3"/>
        <charset val="128"/>
      </rPr>
      <t>授業あり</t>
    </r>
    <rPh sb="0" eb="2">
      <t>ｾｲｼﾞﾝ</t>
    </rPh>
    <rPh sb="3" eb="4">
      <t>ﾋ</t>
    </rPh>
    <rPh sb="5" eb="7">
      <t>ｼﾞｭｷﾞｮｳ</t>
    </rPh>
    <phoneticPr fontId="1" type="noConversion"/>
  </si>
  <si>
    <t>口座振替日</t>
    <rPh sb="0" eb="4">
      <t>ｺｳｻﾞﾌﾘｶｴ</t>
    </rPh>
    <rPh sb="4" eb="5">
      <t>ﾋﾞ</t>
    </rPh>
    <phoneticPr fontId="1" type="noConversion"/>
  </si>
  <si>
    <t xml:space="preserve"> </t>
    <phoneticPr fontId="32"/>
  </si>
  <si>
    <r>
      <t xml:space="preserve">建国記念の日
</t>
    </r>
    <r>
      <rPr>
        <b/>
        <sz val="18"/>
        <color theme="9"/>
        <rFont val="Meiryo UI"/>
        <family val="3"/>
        <charset val="128"/>
      </rPr>
      <t>授業あり</t>
    </r>
    <rPh sb="0" eb="2">
      <t>ケンコク</t>
    </rPh>
    <rPh sb="2" eb="4">
      <t>キネン</t>
    </rPh>
    <rPh sb="5" eb="6">
      <t>ヒ</t>
    </rPh>
    <rPh sb="7" eb="9">
      <t>ジュギョウ</t>
    </rPh>
    <phoneticPr fontId="32"/>
  </si>
  <si>
    <t>木祝</t>
    <rPh sb="0" eb="1">
      <t>モク</t>
    </rPh>
    <rPh sb="1" eb="2">
      <t>シュク</t>
    </rPh>
    <phoneticPr fontId="32"/>
  </si>
  <si>
    <t>火祝</t>
    <rPh sb="0" eb="1">
      <t>カ</t>
    </rPh>
    <rPh sb="1" eb="2">
      <t>シュク</t>
    </rPh>
    <phoneticPr fontId="32"/>
  </si>
  <si>
    <t>3~6GW</t>
    <phoneticPr fontId="32"/>
  </si>
  <si>
    <t>木金土</t>
    <rPh sb="0" eb="3">
      <t>モクキンド</t>
    </rPh>
    <phoneticPr fontId="32"/>
  </si>
  <si>
    <t>木金土　年始</t>
    <rPh sb="0" eb="3">
      <t>モクキンド</t>
    </rPh>
    <rPh sb="4" eb="6">
      <t>ネンシ</t>
    </rPh>
    <phoneticPr fontId="32"/>
  </si>
  <si>
    <t>月</t>
    <rPh sb="0" eb="1">
      <t>ガツ</t>
    </rPh>
    <phoneticPr fontId="32"/>
  </si>
  <si>
    <t>火水</t>
    <rPh sb="0" eb="1">
      <t>カ</t>
    </rPh>
    <rPh sb="1" eb="2">
      <t>スイ</t>
    </rPh>
    <phoneticPr fontId="32"/>
  </si>
  <si>
    <t>金土</t>
    <rPh sb="0" eb="2">
      <t>キンド</t>
    </rPh>
    <phoneticPr fontId="32"/>
  </si>
  <si>
    <t>月火</t>
    <rPh sb="0" eb="1">
      <t>ゲツ</t>
    </rPh>
    <rPh sb="1" eb="2">
      <t>カ</t>
    </rPh>
    <phoneticPr fontId="32"/>
  </si>
  <si>
    <r>
      <t xml:space="preserve">春分の日
</t>
    </r>
    <r>
      <rPr>
        <b/>
        <sz val="20"/>
        <color rgb="FFFF0000"/>
        <rFont val="Meiryo UI"/>
        <family val="3"/>
        <charset val="128"/>
      </rPr>
      <t>授業あり</t>
    </r>
    <rPh sb="0" eb="2">
      <t>シュンブン</t>
    </rPh>
    <rPh sb="3" eb="4">
      <t>ニチ</t>
    </rPh>
    <rPh sb="5" eb="7">
      <t>ジュギョウ</t>
    </rPh>
    <phoneticPr fontId="32"/>
  </si>
  <si>
    <t>口座振替日</t>
    <rPh sb="0" eb="4">
      <t>コウザフリカエ</t>
    </rPh>
    <phoneticPr fontId="32"/>
  </si>
  <si>
    <r>
      <rPr>
        <b/>
        <sz val="18"/>
        <color rgb="FFFF0000"/>
        <rFont val="Meiryo UI"/>
        <family val="3"/>
        <charset val="128"/>
      </rPr>
      <t>みどりの日</t>
    </r>
    <r>
      <rPr>
        <b/>
        <sz val="22"/>
        <rFont val="Meiryo UI"/>
        <family val="3"/>
        <charset val="128"/>
      </rPr>
      <t xml:space="preserve">
閉室</t>
    </r>
    <rPh sb="6" eb="8">
      <t>ヘイシツ</t>
    </rPh>
    <phoneticPr fontId="32"/>
  </si>
  <si>
    <t>11(月)～14日(木)</t>
    <rPh sb="2" eb="5">
      <t>ゲツ</t>
    </rPh>
    <rPh sb="8" eb="9">
      <t>ニチ</t>
    </rPh>
    <rPh sb="9" eb="12">
      <t>モク</t>
    </rPh>
    <phoneticPr fontId="32"/>
  </si>
  <si>
    <t>水</t>
    <rPh sb="0" eb="1">
      <t>ミズ</t>
    </rPh>
    <phoneticPr fontId="32"/>
  </si>
  <si>
    <t>英会話
開催予定</t>
    <rPh sb="0" eb="3">
      <t>エイカイワ</t>
    </rPh>
    <rPh sb="4" eb="6">
      <t>カイサイ</t>
    </rPh>
    <rPh sb="6" eb="8">
      <t>ヨテイ</t>
    </rPh>
    <phoneticPr fontId="32"/>
  </si>
  <si>
    <t>月火水　年末</t>
    <rPh sb="0" eb="1">
      <t>ゲツ</t>
    </rPh>
    <rPh sb="1" eb="2">
      <t>カ</t>
    </rPh>
    <rPh sb="2" eb="3">
      <t>スイ</t>
    </rPh>
    <rPh sb="4" eb="6">
      <t>ネンマツ</t>
    </rPh>
    <phoneticPr fontId="32"/>
  </si>
  <si>
    <t>英会話
開催予定</t>
    <phoneticPr fontId="32"/>
  </si>
  <si>
    <r>
      <rPr>
        <b/>
        <sz val="14"/>
        <color rgb="FFFF0000"/>
        <rFont val="Meiryo UI"/>
        <family val="3"/>
        <charset val="128"/>
      </rPr>
      <t xml:space="preserve">TOEFL Junior
試験日
</t>
    </r>
    <r>
      <rPr>
        <b/>
        <sz val="14"/>
        <color theme="1"/>
        <rFont val="Meiryo UI"/>
        <family val="3"/>
        <charset val="128"/>
      </rPr>
      <t>英会話なし</t>
    </r>
    <rPh sb="13" eb="16">
      <t>シケンビ</t>
    </rPh>
    <phoneticPr fontId="32"/>
  </si>
  <si>
    <t>現学年終了</t>
    <rPh sb="0" eb="1">
      <t>ｹﾞﾝ</t>
    </rPh>
    <rPh sb="1" eb="3">
      <t>ｶﾞｸﾈﾝ</t>
    </rPh>
    <rPh sb="3" eb="5">
      <t>ｼｭｳﾘｮｳ</t>
    </rPh>
    <phoneticPr fontId="1" type="noConversion"/>
  </si>
  <si>
    <r>
      <t xml:space="preserve">天皇誕生日
</t>
    </r>
    <r>
      <rPr>
        <b/>
        <sz val="18"/>
        <color theme="9"/>
        <rFont val="Meiryo UI"/>
        <family val="3"/>
        <charset val="128"/>
      </rPr>
      <t>授業あり</t>
    </r>
    <rPh sb="0" eb="5">
      <t>テンノウタンジョウビ</t>
    </rPh>
    <rPh sb="6" eb="8">
      <t>ジュギョウ</t>
    </rPh>
    <phoneticPr fontId="32"/>
  </si>
  <si>
    <t>冬期講習終了</t>
    <rPh sb="0" eb="4">
      <t>トウキコウシュウ</t>
    </rPh>
    <rPh sb="4" eb="6">
      <t>シュウリョウ</t>
    </rPh>
    <phoneticPr fontId="32"/>
  </si>
  <si>
    <t>火水木-1</t>
    <rPh sb="0" eb="2">
      <t>カスイ</t>
    </rPh>
    <rPh sb="2" eb="3">
      <t>モク</t>
    </rPh>
    <phoneticPr fontId="32"/>
  </si>
  <si>
    <t>テスト対策
１．２年のみ</t>
    <rPh sb="3" eb="5">
      <t>タイサク</t>
    </rPh>
    <rPh sb="9" eb="10">
      <t>ネン</t>
    </rPh>
    <phoneticPr fontId="32"/>
  </si>
  <si>
    <t>年末年始閉室期間</t>
    <rPh sb="0" eb="2">
      <t>ﾈﾝﾏﾂ</t>
    </rPh>
    <rPh sb="2" eb="4">
      <t>ﾈﾝｼ</t>
    </rPh>
    <rPh sb="4" eb="8">
      <t>ﾍｲｼﾂｷｶﾝ</t>
    </rPh>
    <phoneticPr fontId="1" type="noConversion"/>
  </si>
  <si>
    <t>金土+月-1</t>
    <rPh sb="0" eb="1">
      <t>キン</t>
    </rPh>
    <rPh sb="1" eb="2">
      <t>ド</t>
    </rPh>
    <rPh sb="3" eb="4">
      <t>ゲツ</t>
    </rPh>
    <phoneticPr fontId="32"/>
  </si>
  <si>
    <r>
      <rPr>
        <b/>
        <sz val="20"/>
        <color rgb="FFFF0000"/>
        <rFont val="Meiryo UI"/>
        <family val="3"/>
        <charset val="128"/>
      </rPr>
      <t>山の日　</t>
    </r>
    <r>
      <rPr>
        <b/>
        <sz val="20"/>
        <rFont val="Meiryo UI"/>
        <family val="3"/>
        <charset val="128"/>
      </rPr>
      <t>閉室</t>
    </r>
    <rPh sb="0" eb="1">
      <t>ヤマ</t>
    </rPh>
    <rPh sb="2" eb="3">
      <t>ヒ</t>
    </rPh>
    <rPh sb="4" eb="6">
      <t>ヘイシツ</t>
    </rPh>
    <phoneticPr fontId="32"/>
  </si>
  <si>
    <t>火水木金土-1</t>
    <phoneticPr fontId="32"/>
  </si>
  <si>
    <t>月火-1木曜日は稲村先生にお願いか臨時休講</t>
    <rPh sb="0" eb="1">
      <t>ゲツ</t>
    </rPh>
    <rPh sb="1" eb="2">
      <t>カ</t>
    </rPh>
    <rPh sb="4" eb="7">
      <t>モクヨウビ</t>
    </rPh>
    <rPh sb="8" eb="12">
      <t>イナムラセンセイ</t>
    </rPh>
    <rPh sb="14" eb="15">
      <t>ネガ</t>
    </rPh>
    <rPh sb="17" eb="19">
      <t>リンジ</t>
    </rPh>
    <rPh sb="19" eb="21">
      <t>キュウコウ</t>
    </rPh>
    <phoneticPr fontId="32"/>
  </si>
  <si>
    <t>水木金-1</t>
    <rPh sb="0" eb="3">
      <t>スイモクキン</t>
    </rPh>
    <phoneticPr fontId="32"/>
  </si>
  <si>
    <t>月火土-1　5/6(水) M⇒出勤/S⇒休</t>
    <rPh sb="0" eb="1">
      <t>ゲツ</t>
    </rPh>
    <rPh sb="1" eb="2">
      <t>カ</t>
    </rPh>
    <rPh sb="2" eb="3">
      <t>ド</t>
    </rPh>
    <rPh sb="9" eb="12">
      <t>スイ</t>
    </rPh>
    <rPh sb="15" eb="17">
      <t>シュッキン</t>
    </rPh>
    <rPh sb="20" eb="21">
      <t>ヤス</t>
    </rPh>
    <phoneticPr fontId="32"/>
  </si>
  <si>
    <t>月-1</t>
    <rPh sb="0" eb="1">
      <t>ゲツ</t>
    </rPh>
    <phoneticPr fontId="32"/>
  </si>
  <si>
    <t>春期講習
3/28(土)～4/４(土)まで</t>
    <rPh sb="0" eb="4">
      <t>シュンキコウシュウ</t>
    </rPh>
    <rPh sb="10" eb="11">
      <t>ド</t>
    </rPh>
    <rPh sb="16" eb="19">
      <t>ド</t>
    </rPh>
    <phoneticPr fontId="32"/>
  </si>
  <si>
    <t>春期講習</t>
    <rPh sb="0" eb="4">
      <t>シュンキコウシュウ</t>
    </rPh>
    <phoneticPr fontId="32"/>
  </si>
  <si>
    <t>水木金-1　4/8(水) M⇒休/S⇒出勤</t>
    <rPh sb="0" eb="3">
      <t>スイモクキン</t>
    </rPh>
    <rPh sb="9" eb="12">
      <t>スイ</t>
    </rPh>
    <rPh sb="15" eb="16">
      <t>ヤス</t>
    </rPh>
    <rPh sb="19" eb="21">
      <t>シュッキン</t>
    </rPh>
    <phoneticPr fontId="32"/>
  </si>
  <si>
    <r>
      <t xml:space="preserve">閉室
</t>
    </r>
    <r>
      <rPr>
        <b/>
        <sz val="20"/>
        <color theme="9"/>
        <rFont val="Meiryo UI"/>
        <family val="3"/>
        <charset val="128"/>
      </rPr>
      <t>GKAクラスあり</t>
    </r>
    <rPh sb="0" eb="2">
      <t>ヘイシツ</t>
    </rPh>
    <phoneticPr fontId="32"/>
  </si>
  <si>
    <r>
      <t xml:space="preserve">昭和の日
</t>
    </r>
    <r>
      <rPr>
        <b/>
        <sz val="20"/>
        <color theme="1"/>
        <rFont val="Meiryo UI"/>
        <family val="3"/>
        <charset val="128"/>
      </rPr>
      <t>授業あり</t>
    </r>
    <rPh sb="0" eb="2">
      <t>ショウワ</t>
    </rPh>
    <rPh sb="3" eb="4">
      <t>ヒ</t>
    </rPh>
    <rPh sb="5" eb="7">
      <t>ジュギョウ</t>
    </rPh>
    <phoneticPr fontId="32"/>
  </si>
  <si>
    <r>
      <rPr>
        <b/>
        <sz val="18"/>
        <color rgb="FFFF0000"/>
        <rFont val="Meiryo UI"/>
        <family val="3"/>
        <charset val="128"/>
      </rPr>
      <t>こどもの日</t>
    </r>
    <r>
      <rPr>
        <b/>
        <sz val="22"/>
        <rFont val="Meiryo UI"/>
        <family val="3"/>
        <charset val="128"/>
      </rPr>
      <t xml:space="preserve">
閉室</t>
    </r>
    <rPh sb="6" eb="8">
      <t>ヘイシツ</t>
    </rPh>
    <phoneticPr fontId="32"/>
  </si>
  <si>
    <r>
      <rPr>
        <b/>
        <sz val="18"/>
        <color rgb="FFFF0000"/>
        <rFont val="Meiryo UI"/>
        <family val="3"/>
        <charset val="128"/>
      </rPr>
      <t>憲法記念日</t>
    </r>
    <r>
      <rPr>
        <b/>
        <sz val="22"/>
        <rFont val="Meiryo UI"/>
        <family val="3"/>
        <charset val="128"/>
      </rPr>
      <t xml:space="preserve">
閉室</t>
    </r>
    <rPh sb="6" eb="8">
      <t>ヘイシツ</t>
    </rPh>
    <phoneticPr fontId="32"/>
  </si>
  <si>
    <r>
      <t xml:space="preserve">授業あり
GKAクラス休講
</t>
    </r>
    <r>
      <rPr>
        <b/>
        <sz val="18"/>
        <color theme="1"/>
        <rFont val="Meiryo UI"/>
        <family val="3"/>
        <charset val="128"/>
      </rPr>
      <t>祝日</t>
    </r>
    <rPh sb="0" eb="2">
      <t>ジュギョウ</t>
    </rPh>
    <rPh sb="11" eb="13">
      <t>キュウコウ</t>
    </rPh>
    <rPh sb="14" eb="16">
      <t>シュクジツ</t>
    </rPh>
    <phoneticPr fontId="32"/>
  </si>
  <si>
    <r>
      <rPr>
        <b/>
        <sz val="20"/>
        <color rgb="FFFF0000"/>
        <rFont val="Meiryo UI"/>
        <family val="3"/>
        <charset val="128"/>
      </rPr>
      <t>海の日</t>
    </r>
    <r>
      <rPr>
        <b/>
        <sz val="20"/>
        <rFont val="Meiryo UI"/>
        <family val="3"/>
        <charset val="128"/>
      </rPr>
      <t xml:space="preserve">
閉室</t>
    </r>
    <rPh sb="0" eb="1">
      <t>ウミ</t>
    </rPh>
    <rPh sb="2" eb="3">
      <t>ヒ</t>
    </rPh>
    <phoneticPr fontId="32"/>
  </si>
  <si>
    <t>GKAクラス
休講</t>
    <rPh sb="7" eb="9">
      <t>キュウコウ</t>
    </rPh>
    <phoneticPr fontId="32"/>
  </si>
  <si>
    <r>
      <t xml:space="preserve">閉室
</t>
    </r>
    <r>
      <rPr>
        <b/>
        <sz val="20"/>
        <color rgb="FFFF0000"/>
        <rFont val="Meiryo UI"/>
        <family val="3"/>
        <charset val="128"/>
      </rPr>
      <t>GKAクラスあり</t>
    </r>
    <rPh sb="0" eb="2">
      <t>ヘイシツ</t>
    </rPh>
    <phoneticPr fontId="32"/>
  </si>
  <si>
    <r>
      <rPr>
        <b/>
        <sz val="16"/>
        <color theme="1"/>
        <rFont val="Meiryo UI"/>
        <family val="3"/>
        <charset val="128"/>
      </rPr>
      <t>敬老の日</t>
    </r>
    <r>
      <rPr>
        <b/>
        <sz val="20"/>
        <color theme="1"/>
        <rFont val="Meiryo UI"/>
        <family val="3"/>
        <charset val="128"/>
      </rPr>
      <t xml:space="preserve">
</t>
    </r>
    <r>
      <rPr>
        <b/>
        <sz val="20"/>
        <color theme="9"/>
        <rFont val="Meiryo UI"/>
        <family val="3"/>
        <charset val="128"/>
      </rPr>
      <t>授業あり</t>
    </r>
    <rPh sb="0" eb="2">
      <t>ケイロウ</t>
    </rPh>
    <rPh sb="3" eb="4">
      <t>ヒ</t>
    </rPh>
    <rPh sb="5" eb="7">
      <t>ジュギョウ</t>
    </rPh>
    <phoneticPr fontId="32"/>
  </si>
  <si>
    <r>
      <rPr>
        <b/>
        <sz val="16"/>
        <color theme="1"/>
        <rFont val="Meiryo UI"/>
        <family val="3"/>
        <charset val="128"/>
      </rPr>
      <t>国民の休日</t>
    </r>
    <r>
      <rPr>
        <b/>
        <sz val="20"/>
        <color theme="1"/>
        <rFont val="Meiryo UI"/>
        <family val="3"/>
        <charset val="128"/>
      </rPr>
      <t xml:space="preserve">
</t>
    </r>
    <r>
      <rPr>
        <b/>
        <sz val="20"/>
        <color theme="9"/>
        <rFont val="Meiryo UI"/>
        <family val="3"/>
        <charset val="128"/>
      </rPr>
      <t>授業あり</t>
    </r>
    <rPh sb="0" eb="2">
      <t>コクミン</t>
    </rPh>
    <rPh sb="3" eb="5">
      <t>キュウジツ</t>
    </rPh>
    <rPh sb="6" eb="8">
      <t>ジュギョウ</t>
    </rPh>
    <phoneticPr fontId="32"/>
  </si>
  <si>
    <r>
      <rPr>
        <b/>
        <sz val="16"/>
        <color theme="1"/>
        <rFont val="Meiryo UI"/>
        <family val="3"/>
        <charset val="128"/>
      </rPr>
      <t>秋分の日</t>
    </r>
    <r>
      <rPr>
        <b/>
        <sz val="20"/>
        <color theme="1"/>
        <rFont val="Meiryo UI"/>
        <family val="3"/>
        <charset val="128"/>
      </rPr>
      <t xml:space="preserve">
</t>
    </r>
    <r>
      <rPr>
        <b/>
        <sz val="20"/>
        <color theme="9"/>
        <rFont val="Meiryo UI"/>
        <family val="3"/>
        <charset val="128"/>
      </rPr>
      <t>授業あり</t>
    </r>
    <rPh sb="0" eb="2">
      <t>シュウブン</t>
    </rPh>
    <rPh sb="3" eb="4">
      <t>ヒ</t>
    </rPh>
    <phoneticPr fontId="32"/>
  </si>
  <si>
    <r>
      <rPr>
        <b/>
        <sz val="16"/>
        <color theme="1"/>
        <rFont val="Meiryo UI"/>
        <family val="3"/>
        <charset val="128"/>
      </rPr>
      <t>スポーツの日</t>
    </r>
    <r>
      <rPr>
        <b/>
        <sz val="20"/>
        <color theme="1"/>
        <rFont val="Meiryo UI"/>
        <family val="3"/>
        <charset val="128"/>
      </rPr>
      <t xml:space="preserve">
</t>
    </r>
    <r>
      <rPr>
        <b/>
        <sz val="20"/>
        <color theme="9"/>
        <rFont val="Meiryo UI"/>
        <family val="3"/>
        <charset val="128"/>
      </rPr>
      <t>授業あり</t>
    </r>
    <rPh sb="5" eb="6">
      <t>ヒ</t>
    </rPh>
    <rPh sb="7" eb="9">
      <t>ジュギョウ</t>
    </rPh>
    <phoneticPr fontId="32"/>
  </si>
  <si>
    <r>
      <rPr>
        <b/>
        <sz val="16"/>
        <color theme="1"/>
        <rFont val="Meiryo UI"/>
        <family val="3"/>
        <charset val="128"/>
      </rPr>
      <t>文化の日</t>
    </r>
    <r>
      <rPr>
        <b/>
        <sz val="20"/>
        <color theme="1"/>
        <rFont val="Meiryo UI"/>
        <family val="3"/>
        <charset val="128"/>
      </rPr>
      <t xml:space="preserve">
</t>
    </r>
    <r>
      <rPr>
        <b/>
        <sz val="20"/>
        <color theme="9"/>
        <rFont val="Meiryo UI"/>
        <family val="3"/>
        <charset val="128"/>
      </rPr>
      <t>授業あり</t>
    </r>
    <rPh sb="0" eb="2">
      <t>ブンカ</t>
    </rPh>
    <rPh sb="3" eb="4">
      <t>ヒ</t>
    </rPh>
    <rPh sb="5" eb="7">
      <t>ジュギョウ</t>
    </rPh>
    <phoneticPr fontId="32"/>
  </si>
  <si>
    <r>
      <rPr>
        <b/>
        <sz val="16"/>
        <color theme="1"/>
        <rFont val="Meiryo UI"/>
        <family val="3"/>
        <charset val="128"/>
      </rPr>
      <t>勤労感謝の日</t>
    </r>
    <r>
      <rPr>
        <b/>
        <sz val="20"/>
        <color theme="1"/>
        <rFont val="Meiryo UI"/>
        <family val="3"/>
        <charset val="128"/>
      </rPr>
      <t xml:space="preserve">
</t>
    </r>
    <r>
      <rPr>
        <b/>
        <sz val="20"/>
        <color theme="9"/>
        <rFont val="Meiryo UI"/>
        <family val="3"/>
        <charset val="128"/>
      </rPr>
      <t>授業あり</t>
    </r>
    <rPh sb="0" eb="4">
      <t>キンロウカンシャ</t>
    </rPh>
    <rPh sb="5" eb="6">
      <t>ヒ</t>
    </rPh>
    <rPh sb="7" eb="9">
      <t>ジュギョウ</t>
    </rPh>
    <phoneticPr fontId="32"/>
  </si>
  <si>
    <r>
      <t>天皇誕生日</t>
    </r>
    <r>
      <rPr>
        <b/>
        <sz val="18"/>
        <color theme="9"/>
        <rFont val="Meiryo UI"/>
        <family val="3"/>
        <charset val="128"/>
      </rPr>
      <t xml:space="preserve">
授業あり</t>
    </r>
    <rPh sb="0" eb="5">
      <t>テンノウタンジョウビ</t>
    </rPh>
    <phoneticPr fontId="32"/>
  </si>
  <si>
    <t>TOEFL Junior
試験実施</t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</si>
</sst>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"/>
  </numFmts>
  <fonts count="76" x14ac:knownFonts="1">
    <font>
      <sz val="11"/>
      <color theme="1" tint="0.2499465926084170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color theme="1" tint="0.34998626667073579"/>
      <name val="Meiryo UI"/>
      <family val="2"/>
    </font>
    <font>
      <i/>
      <sz val="11"/>
      <color rgb="FF7F7F7F"/>
      <name val="Meiryo UI"/>
      <family val="2"/>
    </font>
    <font>
      <sz val="11"/>
      <color rgb="FF006100"/>
      <name val="Meiryo UI"/>
      <family val="2"/>
    </font>
    <font>
      <sz val="11"/>
      <color theme="4" tint="-0.24994659260841701"/>
      <name val="Meiryo UI"/>
      <family val="2"/>
    </font>
    <font>
      <sz val="11"/>
      <color theme="1" tint="0.24994659260841701"/>
      <name val="Meiryo UI"/>
      <family val="2"/>
    </font>
    <font>
      <b/>
      <sz val="11"/>
      <color theme="1" tint="0.34998626667073579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sz val="35"/>
      <color theme="4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35"/>
      <color theme="1"/>
      <name val="Meiryo UI"/>
      <family val="2"/>
    </font>
    <font>
      <sz val="11"/>
      <color theme="1" tint="0.24994659260841701"/>
      <name val="Meiryo UI"/>
      <family val="3"/>
      <charset val="128"/>
    </font>
    <font>
      <sz val="35"/>
      <color theme="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b/>
      <sz val="11"/>
      <color theme="1" tint="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sz val="6"/>
      <name val="ＭＳ Ｐゴシック"/>
      <family val="3"/>
      <charset val="128"/>
    </font>
    <font>
      <sz val="35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6"/>
      <color theme="1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b/>
      <sz val="16"/>
      <color theme="1" tint="0.34998626667073579"/>
      <name val="Meiryo UI"/>
      <family val="3"/>
      <charset val="128"/>
    </font>
    <font>
      <b/>
      <sz val="24"/>
      <color theme="1" tint="0.34998626667073579"/>
      <name val="Meiryo UI"/>
      <family val="3"/>
      <charset val="128"/>
    </font>
    <font>
      <b/>
      <i/>
      <sz val="20"/>
      <color rgb="FFFF0000"/>
      <name val="Meiryo UI"/>
      <family val="3"/>
      <charset val="128"/>
    </font>
    <font>
      <b/>
      <sz val="20"/>
      <color theme="1" tint="0.34998626667073579"/>
      <name val="Meiryo UI"/>
      <family val="3"/>
      <charset val="128"/>
    </font>
    <font>
      <sz val="12"/>
      <color theme="1" tint="0.24994659260841701"/>
      <name val="Meiryo UI"/>
      <family val="2"/>
    </font>
    <font>
      <b/>
      <sz val="26"/>
      <color theme="0"/>
      <name val="Meiryo UI"/>
      <family val="3"/>
      <charset val="128"/>
    </font>
    <font>
      <b/>
      <i/>
      <sz val="18"/>
      <color rgb="FFFF0000"/>
      <name val="Meiryo UI"/>
      <family val="3"/>
      <charset val="128"/>
    </font>
    <font>
      <b/>
      <sz val="16"/>
      <color theme="0"/>
      <name val="Meiryo UI"/>
      <family val="3"/>
      <charset val="128"/>
    </font>
    <font>
      <b/>
      <sz val="26"/>
      <name val="Meiryo UI"/>
      <family val="3"/>
      <charset val="128"/>
    </font>
    <font>
      <b/>
      <sz val="16"/>
      <name val="Meiryo UI"/>
      <family val="3"/>
      <charset val="128"/>
    </font>
    <font>
      <b/>
      <sz val="11"/>
      <color indexed="63" tint="0.24994659260841701"/>
      <name val="Meiryo UI"/>
      <family val="3"/>
      <charset val="128"/>
    </font>
    <font>
      <b/>
      <sz val="26"/>
      <color theme="1" tint="0.34998626667073579"/>
      <name val="Meiryo UI"/>
      <family val="3"/>
      <charset val="128"/>
    </font>
    <font>
      <b/>
      <sz val="16"/>
      <color theme="9"/>
      <name val="Meiryo UI"/>
      <family val="3"/>
      <charset val="128"/>
    </font>
    <font>
      <b/>
      <sz val="18"/>
      <color theme="1"/>
      <name val="Meiryo UI"/>
      <family val="3"/>
      <charset val="128"/>
    </font>
    <font>
      <b/>
      <sz val="18"/>
      <color theme="9"/>
      <name val="Meiryo UI"/>
      <family val="3"/>
      <charset val="128"/>
    </font>
    <font>
      <b/>
      <sz val="18"/>
      <color theme="1" tint="0.34998626667073579"/>
      <name val="Meiryo UI"/>
      <family val="3"/>
      <charset val="128"/>
    </font>
    <font>
      <b/>
      <sz val="22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  <font>
      <b/>
      <sz val="14"/>
      <color theme="1" tint="0.34998626667073579"/>
      <name val="Meiryo UI"/>
      <family val="3"/>
      <charset val="128"/>
    </font>
    <font>
      <b/>
      <sz val="12"/>
      <color theme="1" tint="0.34998626667073579"/>
      <name val="Meiryo UI"/>
      <family val="3"/>
      <charset val="128"/>
    </font>
    <font>
      <b/>
      <sz val="22"/>
      <color theme="9"/>
      <name val="Meiryo UI"/>
      <family val="3"/>
      <charset val="128"/>
    </font>
    <font>
      <b/>
      <sz val="20"/>
      <color rgb="FFFF0000"/>
      <name val="Meiryo UI"/>
      <family val="3"/>
      <charset val="128"/>
    </font>
    <font>
      <b/>
      <i/>
      <sz val="18"/>
      <color theme="1"/>
      <name val="Meiryo UI"/>
      <family val="3"/>
      <charset val="128"/>
    </font>
    <font>
      <b/>
      <sz val="22"/>
      <color theme="1" tint="0.34998626667073579"/>
      <name val="Meiryo UI"/>
      <family val="3"/>
      <charset val="128"/>
    </font>
    <font>
      <b/>
      <i/>
      <sz val="20"/>
      <color theme="1"/>
      <name val="Meiryo UI"/>
      <family val="3"/>
      <charset val="128"/>
    </font>
    <font>
      <b/>
      <i/>
      <sz val="20"/>
      <color rgb="FF00B050"/>
      <name val="Meiryo UI"/>
      <family val="3"/>
      <charset val="128"/>
    </font>
    <font>
      <b/>
      <i/>
      <sz val="20"/>
      <color theme="7"/>
      <name val="Meiryo UI"/>
      <family val="3"/>
      <charset val="128"/>
    </font>
    <font>
      <b/>
      <i/>
      <sz val="20"/>
      <color theme="6"/>
      <name val="Meiryo UI"/>
      <family val="3"/>
      <charset val="128"/>
    </font>
    <font>
      <b/>
      <i/>
      <sz val="20"/>
      <color theme="7" tint="0.39997558519241921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b/>
      <sz val="22"/>
      <name val="Meiryo UI"/>
      <family val="3"/>
      <charset val="128"/>
    </font>
    <font>
      <b/>
      <sz val="20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20"/>
      <color theme="0"/>
      <name val="Meiryo UI"/>
      <family val="3"/>
      <charset val="128"/>
    </font>
    <font>
      <b/>
      <sz val="12"/>
      <color theme="2" tint="-0.249977111117893"/>
      <name val="Meiryo UI"/>
      <family val="3"/>
      <charset val="128"/>
    </font>
    <font>
      <b/>
      <sz val="20"/>
      <color theme="9"/>
      <name val="Meiryo UI"/>
      <family val="3"/>
      <charset val="128"/>
    </font>
    <font>
      <b/>
      <sz val="11"/>
      <color theme="1" tint="0.499984740745262"/>
      <name val="Meiryo UI"/>
      <family val="3"/>
      <charset val="128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</fills>
  <borders count="3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/>
      <top/>
      <bottom/>
      <diagonal/>
    </border>
    <border>
      <left/>
      <right style="thin">
        <color theme="2" tint="-9.9978637043366805E-2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">
    <xf numFmtId="0" fontId="0" fillId="0" borderId="0">
      <alignment vertical="top"/>
    </xf>
    <xf numFmtId="0" fontId="3" fillId="3" borderId="0" applyNumberFormat="0" applyBorder="0" applyAlignment="0" applyProtection="0"/>
    <xf numFmtId="0" fontId="12" fillId="0" borderId="3" applyNumberFormat="0" applyFill="0" applyProtection="0">
      <alignment horizontal="left" vertical="center" indent="1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0" fontId="19" fillId="0" borderId="0" applyFill="0" applyBorder="0" applyProtection="0">
      <alignment vertical="center"/>
    </xf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6" borderId="0" applyBorder="0" applyProtection="0">
      <alignment horizontal="left" vertical="top" wrapText="1" indent="1"/>
    </xf>
    <xf numFmtId="0" fontId="12" fillId="0" borderId="0" applyFill="0" applyProtection="0"/>
    <xf numFmtId="0" fontId="13" fillId="0" borderId="0" applyFill="0" applyProtection="0"/>
    <xf numFmtId="0" fontId="22" fillId="2" borderId="0">
      <alignment vertical="center"/>
    </xf>
    <xf numFmtId="0" fontId="2" fillId="0" borderId="4">
      <alignment horizontal="left" vertical="center" indent="1"/>
    </xf>
    <xf numFmtId="178" fontId="14" fillId="7" borderId="0">
      <alignment horizontal="left" wrapText="1" indent="1"/>
    </xf>
    <xf numFmtId="178" fontId="14" fillId="0" borderId="0">
      <alignment horizontal="left" indent="1"/>
    </xf>
    <xf numFmtId="0" fontId="9" fillId="0" borderId="0" applyAlignment="0">
      <alignment horizontal="left"/>
    </xf>
    <xf numFmtId="0" fontId="11" fillId="21" borderId="0" applyNumberFormat="0" applyBorder="0" applyAlignment="0" applyProtection="0"/>
    <xf numFmtId="0" fontId="7" fillId="22" borderId="0" applyNumberFormat="0" applyBorder="0" applyAlignment="0" applyProtection="0"/>
    <xf numFmtId="0" fontId="17" fillId="23" borderId="0" applyNumberFormat="0" applyBorder="0" applyAlignment="0" applyProtection="0"/>
    <xf numFmtId="0" fontId="15" fillId="24" borderId="8" applyNumberFormat="0" applyAlignment="0" applyProtection="0"/>
    <xf numFmtId="0" fontId="18" fillId="25" borderId="9" applyNumberFormat="0" applyAlignment="0" applyProtection="0"/>
    <xf numFmtId="0" fontId="8" fillId="25" borderId="8" applyNumberFormat="0" applyAlignment="0" applyProtection="0"/>
    <xf numFmtId="0" fontId="16" fillId="0" borderId="10" applyNumberFormat="0" applyFill="0" applyAlignment="0" applyProtection="0"/>
    <xf numFmtId="0" fontId="4" fillId="26" borderId="11" applyNumberFormat="0" applyAlignment="0" applyProtection="0"/>
    <xf numFmtId="0" fontId="21" fillId="0" borderId="0" applyNumberFormat="0" applyFill="0" applyBorder="0" applyAlignment="0" applyProtection="0"/>
    <xf numFmtId="0" fontId="13" fillId="27" borderId="12" applyNumberFormat="0" applyFont="0" applyAlignment="0" applyProtection="0"/>
    <xf numFmtId="0" fontId="10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5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5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5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</cellStyleXfs>
  <cellXfs count="186">
    <xf numFmtId="0" fontId="0" fillId="0" borderId="0" xfId="0">
      <alignment vertical="top"/>
    </xf>
    <xf numFmtId="0" fontId="23" fillId="0" borderId="0" xfId="0" applyFont="1">
      <alignment vertical="top"/>
    </xf>
    <xf numFmtId="0" fontId="24" fillId="11" borderId="0" xfId="14" applyFont="1" applyFill="1">
      <alignment vertical="center"/>
    </xf>
    <xf numFmtId="0" fontId="25" fillId="11" borderId="0" xfId="5" applyFont="1" applyFill="1" applyBorder="1" applyAlignment="1">
      <alignment horizontal="left" vertical="center"/>
    </xf>
    <xf numFmtId="0" fontId="26" fillId="11" borderId="0" xfId="2" applyFont="1" applyFill="1" applyBorder="1" applyAlignment="1">
      <alignment vertical="center"/>
    </xf>
    <xf numFmtId="0" fontId="25" fillId="11" borderId="0" xfId="5" applyFont="1" applyFill="1" applyAlignment="1">
      <alignment horizontal="left" vertical="center"/>
    </xf>
    <xf numFmtId="0" fontId="23" fillId="2" borderId="0" xfId="0" applyFont="1" applyFill="1">
      <alignment vertical="top"/>
    </xf>
    <xf numFmtId="0" fontId="28" fillId="0" borderId="0" xfId="0" applyFont="1">
      <alignment vertical="top"/>
    </xf>
    <xf numFmtId="0" fontId="23" fillId="0" borderId="0" xfId="0" applyFont="1" applyAlignment="1">
      <alignment horizontal="left" indent="1"/>
    </xf>
    <xf numFmtId="0" fontId="30" fillId="0" borderId="0" xfId="13" applyFont="1" applyAlignment="1">
      <alignment horizontal="right"/>
    </xf>
    <xf numFmtId="0" fontId="31" fillId="0" borderId="0" xfId="18" applyFont="1" applyAlignment="1">
      <alignment horizontal="left"/>
    </xf>
    <xf numFmtId="0" fontId="30" fillId="0" borderId="0" xfId="13" applyFont="1" applyAlignment="1">
      <alignment horizontal="right" vertical="top"/>
    </xf>
    <xf numFmtId="0" fontId="31" fillId="0" borderId="0" xfId="18" applyFont="1" applyAlignment="1">
      <alignment horizontal="left" vertical="top"/>
    </xf>
    <xf numFmtId="0" fontId="23" fillId="2" borderId="0" xfId="0" applyFont="1" applyFill="1" applyAlignment="1">
      <alignment horizontal="right"/>
    </xf>
    <xf numFmtId="0" fontId="25" fillId="20" borderId="0" xfId="5" applyFont="1" applyFill="1" applyBorder="1" applyAlignment="1">
      <alignment horizontal="left" vertical="center"/>
    </xf>
    <xf numFmtId="0" fontId="26" fillId="20" borderId="0" xfId="2" applyFont="1" applyFill="1" applyBorder="1" applyAlignment="1">
      <alignment vertical="center"/>
    </xf>
    <xf numFmtId="0" fontId="25" fillId="20" borderId="0" xfId="5" applyFont="1" applyFill="1" applyBorder="1" applyAlignment="1">
      <alignment horizontal="right" vertical="center"/>
    </xf>
    <xf numFmtId="0" fontId="33" fillId="18" borderId="0" xfId="14" applyFont="1" applyFill="1">
      <alignment vertical="center"/>
    </xf>
    <xf numFmtId="0" fontId="25" fillId="18" borderId="0" xfId="5" applyFont="1" applyFill="1" applyBorder="1" applyAlignment="1">
      <alignment horizontal="left" vertical="center"/>
    </xf>
    <xf numFmtId="0" fontId="26" fillId="18" borderId="0" xfId="2" applyFont="1" applyFill="1" applyBorder="1" applyAlignment="1">
      <alignment vertical="center"/>
    </xf>
    <xf numFmtId="0" fontId="25" fillId="18" borderId="0" xfId="5" applyFont="1" applyFill="1" applyBorder="1" applyAlignment="1">
      <alignment horizontal="right" vertical="center"/>
    </xf>
    <xf numFmtId="0" fontId="33" fillId="19" borderId="0" xfId="14" applyFont="1" applyFill="1">
      <alignment vertical="center"/>
    </xf>
    <xf numFmtId="0" fontId="25" fillId="19" borderId="0" xfId="5" applyFont="1" applyFill="1" applyBorder="1" applyAlignment="1">
      <alignment horizontal="left" vertical="center"/>
    </xf>
    <xf numFmtId="0" fontId="26" fillId="19" borderId="0" xfId="2" applyFont="1" applyFill="1" applyBorder="1" applyAlignment="1">
      <alignment vertical="center"/>
    </xf>
    <xf numFmtId="0" fontId="25" fillId="19" borderId="0" xfId="5" applyFont="1" applyFill="1" applyBorder="1" applyAlignment="1">
      <alignment horizontal="right" vertical="center"/>
    </xf>
    <xf numFmtId="0" fontId="24" fillId="17" borderId="0" xfId="14" applyFont="1" applyFill="1">
      <alignment vertical="center"/>
    </xf>
    <xf numFmtId="0" fontId="25" fillId="17" borderId="0" xfId="5" applyFont="1" applyFill="1" applyBorder="1" applyAlignment="1">
      <alignment horizontal="left" vertical="center"/>
    </xf>
    <xf numFmtId="0" fontId="26" fillId="17" borderId="0" xfId="2" applyFont="1" applyFill="1" applyBorder="1" applyAlignment="1">
      <alignment vertical="center"/>
    </xf>
    <xf numFmtId="0" fontId="25" fillId="17" borderId="0" xfId="5" applyFont="1" applyFill="1" applyBorder="1" applyAlignment="1">
      <alignment horizontal="right" vertical="center"/>
    </xf>
    <xf numFmtId="0" fontId="24" fillId="16" borderId="0" xfId="14" applyFont="1" applyFill="1">
      <alignment vertical="center"/>
    </xf>
    <xf numFmtId="0" fontId="25" fillId="16" borderId="0" xfId="5" applyFont="1" applyFill="1" applyBorder="1" applyAlignment="1">
      <alignment horizontal="left" vertical="center"/>
    </xf>
    <xf numFmtId="0" fontId="26" fillId="16" borderId="0" xfId="2" applyFont="1" applyFill="1" applyBorder="1" applyAlignment="1">
      <alignment vertical="center"/>
    </xf>
    <xf numFmtId="0" fontId="25" fillId="16" borderId="0" xfId="5" applyFont="1" applyFill="1" applyBorder="1" applyAlignment="1">
      <alignment horizontal="right" vertical="center"/>
    </xf>
    <xf numFmtId="0" fontId="24" fillId="15" borderId="0" xfId="14" applyFont="1" applyFill="1">
      <alignment vertical="center"/>
    </xf>
    <xf numFmtId="0" fontId="25" fillId="15" borderId="0" xfId="5" applyFont="1" applyFill="1" applyBorder="1" applyAlignment="1">
      <alignment horizontal="left" vertical="center"/>
    </xf>
    <xf numFmtId="0" fontId="26" fillId="15" borderId="0" xfId="2" applyFont="1" applyFill="1" applyBorder="1" applyAlignment="1">
      <alignment vertical="center"/>
    </xf>
    <xf numFmtId="0" fontId="25" fillId="15" borderId="0" xfId="5" applyFont="1" applyFill="1" applyBorder="1" applyAlignment="1">
      <alignment horizontal="right" vertical="center"/>
    </xf>
    <xf numFmtId="0" fontId="24" fillId="12" borderId="0" xfId="14" applyFont="1" applyFill="1">
      <alignment vertical="center"/>
    </xf>
    <xf numFmtId="0" fontId="25" fillId="12" borderId="0" xfId="5" applyFont="1" applyFill="1" applyBorder="1" applyAlignment="1">
      <alignment horizontal="left" vertical="center"/>
    </xf>
    <xf numFmtId="0" fontId="26" fillId="12" borderId="0" xfId="2" applyFont="1" applyFill="1" applyBorder="1" applyAlignment="1">
      <alignment vertical="center"/>
    </xf>
    <xf numFmtId="0" fontId="25" fillId="12" borderId="0" xfId="5" applyFont="1" applyFill="1" applyBorder="1" applyAlignment="1">
      <alignment horizontal="right" vertical="center"/>
    </xf>
    <xf numFmtId="0" fontId="33" fillId="10" borderId="0" xfId="14" applyFont="1" applyFill="1">
      <alignment vertical="center"/>
    </xf>
    <xf numFmtId="0" fontId="33" fillId="10" borderId="0" xfId="5" applyFont="1" applyFill="1" applyBorder="1" applyAlignment="1">
      <alignment horizontal="left" vertical="center"/>
    </xf>
    <xf numFmtId="0" fontId="34" fillId="10" borderId="0" xfId="2" applyFont="1" applyFill="1" applyBorder="1" applyAlignment="1">
      <alignment vertical="center"/>
    </xf>
    <xf numFmtId="0" fontId="33" fillId="10" borderId="0" xfId="5" applyFont="1" applyFill="1" applyBorder="1" applyAlignment="1">
      <alignment horizontal="right" vertical="center"/>
    </xf>
    <xf numFmtId="0" fontId="24" fillId="9" borderId="0" xfId="14" applyFont="1" applyFill="1">
      <alignment vertical="center"/>
    </xf>
    <xf numFmtId="0" fontId="25" fillId="9" borderId="0" xfId="5" applyFont="1" applyFill="1" applyBorder="1" applyAlignment="1">
      <alignment horizontal="left" vertical="center"/>
    </xf>
    <xf numFmtId="0" fontId="26" fillId="9" borderId="0" xfId="2" applyFont="1" applyFill="1" applyBorder="1" applyAlignment="1">
      <alignment vertical="center"/>
    </xf>
    <xf numFmtId="0" fontId="25" fillId="9" borderId="0" xfId="5" applyFont="1" applyFill="1" applyBorder="1" applyAlignment="1">
      <alignment horizontal="right" vertical="center"/>
    </xf>
    <xf numFmtId="0" fontId="24" fillId="14" borderId="0" xfId="14" applyFont="1" applyFill="1">
      <alignment vertical="center"/>
    </xf>
    <xf numFmtId="0" fontId="25" fillId="14" borderId="0" xfId="5" applyFont="1" applyFill="1" applyBorder="1" applyAlignment="1">
      <alignment horizontal="left" vertical="center"/>
    </xf>
    <xf numFmtId="0" fontId="26" fillId="14" borderId="0" xfId="2" applyFont="1" applyFill="1" applyBorder="1" applyAlignment="1">
      <alignment vertical="center"/>
    </xf>
    <xf numFmtId="0" fontId="25" fillId="14" borderId="0" xfId="5" applyFont="1" applyFill="1" applyBorder="1" applyAlignment="1">
      <alignment horizontal="right" vertical="center"/>
    </xf>
    <xf numFmtId="0" fontId="24" fillId="13" borderId="0" xfId="14" applyFont="1" applyFill="1">
      <alignment vertical="center"/>
    </xf>
    <xf numFmtId="0" fontId="25" fillId="13" borderId="0" xfId="5" applyFont="1" applyFill="1" applyBorder="1" applyAlignment="1">
      <alignment horizontal="left" vertical="center"/>
    </xf>
    <xf numFmtId="0" fontId="26" fillId="13" borderId="0" xfId="2" applyFont="1" applyFill="1" applyBorder="1" applyAlignment="1">
      <alignment vertical="center"/>
    </xf>
    <xf numFmtId="0" fontId="25" fillId="13" borderId="0" xfId="5" applyFont="1" applyFill="1" applyBorder="1" applyAlignment="1">
      <alignment horizontal="right" vertical="center"/>
    </xf>
    <xf numFmtId="178" fontId="29" fillId="7" borderId="0" xfId="16" applyFont="1">
      <alignment horizontal="left" wrapText="1" inden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42" fillId="13" borderId="14" xfId="0" applyFont="1" applyFill="1" applyBorder="1" applyAlignment="1">
      <alignment horizontal="center" vertical="center"/>
    </xf>
    <xf numFmtId="0" fontId="42" fillId="13" borderId="15" xfId="0" applyFont="1" applyFill="1" applyBorder="1" applyAlignment="1">
      <alignment horizontal="center" vertical="center"/>
    </xf>
    <xf numFmtId="0" fontId="42" fillId="13" borderId="16" xfId="0" applyFont="1" applyFill="1" applyBorder="1" applyAlignment="1">
      <alignment horizontal="center" vertical="center"/>
    </xf>
    <xf numFmtId="0" fontId="0" fillId="13" borderId="17" xfId="0" applyFill="1" applyBorder="1" applyAlignment="1">
      <alignment horizontal="center" vertical="center"/>
    </xf>
    <xf numFmtId="0" fontId="0" fillId="13" borderId="18" xfId="0" applyFill="1" applyBorder="1" applyAlignment="1">
      <alignment horizontal="center" vertical="center"/>
    </xf>
    <xf numFmtId="0" fontId="0" fillId="13" borderId="19" xfId="0" applyFill="1" applyBorder="1" applyAlignment="1">
      <alignment horizontal="center" vertical="center"/>
    </xf>
    <xf numFmtId="178" fontId="38" fillId="7" borderId="20" xfId="16" applyFont="1" applyBorder="1" applyAlignment="1">
      <alignment horizontal="center" vertical="center" wrapText="1"/>
    </xf>
    <xf numFmtId="0" fontId="30" fillId="0" borderId="0" xfId="0" applyFont="1">
      <alignment vertical="top"/>
    </xf>
    <xf numFmtId="0" fontId="48" fillId="0" borderId="0" xfId="0" applyFont="1">
      <alignment vertical="top"/>
    </xf>
    <xf numFmtId="0" fontId="36" fillId="0" borderId="20" xfId="15" applyFont="1" applyBorder="1">
      <alignment horizontal="left" vertical="center" indent="1"/>
    </xf>
    <xf numFmtId="178" fontId="47" fillId="0" borderId="20" xfId="17" applyFont="1" applyBorder="1">
      <alignment horizontal="left" indent="1"/>
    </xf>
    <xf numFmtId="178" fontId="38" fillId="51" borderId="20" xfId="17" applyFont="1" applyFill="1" applyBorder="1">
      <alignment horizontal="left" indent="1"/>
    </xf>
    <xf numFmtId="178" fontId="45" fillId="0" borderId="20" xfId="17" applyFont="1" applyBorder="1" applyAlignment="1">
      <alignment vertical="center"/>
    </xf>
    <xf numFmtId="178" fontId="38" fillId="7" borderId="20" xfId="16" applyFont="1" applyBorder="1">
      <alignment horizontal="left" wrapText="1" indent="1"/>
    </xf>
    <xf numFmtId="178" fontId="38" fillId="0" borderId="20" xfId="17" applyFont="1" applyBorder="1">
      <alignment horizontal="left" indent="1"/>
    </xf>
    <xf numFmtId="178" fontId="38" fillId="0" borderId="20" xfId="17" applyFont="1" applyBorder="1" applyAlignment="1">
      <alignment horizontal="center" vertical="center"/>
    </xf>
    <xf numFmtId="178" fontId="38" fillId="50" borderId="20" xfId="17" applyFont="1" applyFill="1" applyBorder="1">
      <alignment horizontal="left" indent="1"/>
    </xf>
    <xf numFmtId="178" fontId="38" fillId="52" borderId="20" xfId="17" applyFont="1" applyFill="1" applyBorder="1">
      <alignment horizontal="left" indent="1"/>
    </xf>
    <xf numFmtId="178" fontId="38" fillId="53" borderId="20" xfId="16" applyFont="1" applyFill="1" applyBorder="1">
      <alignment horizontal="left" wrapText="1" indent="1"/>
    </xf>
    <xf numFmtId="178" fontId="38" fillId="53" borderId="20" xfId="17" applyFont="1" applyFill="1" applyBorder="1">
      <alignment horizontal="left" indent="1"/>
    </xf>
    <xf numFmtId="178" fontId="38" fillId="54" borderId="20" xfId="17" applyFont="1" applyFill="1" applyBorder="1">
      <alignment horizontal="left" indent="1"/>
    </xf>
    <xf numFmtId="178" fontId="38" fillId="54" borderId="20" xfId="16" applyFont="1" applyFill="1" applyBorder="1">
      <alignment horizontal="left" wrapText="1" indent="1"/>
    </xf>
    <xf numFmtId="178" fontId="38" fillId="50" borderId="20" xfId="16" applyFont="1" applyFill="1" applyBorder="1">
      <alignment horizontal="left" wrapText="1" indent="1"/>
    </xf>
    <xf numFmtId="178" fontId="38" fillId="49" borderId="20" xfId="17" applyFont="1" applyFill="1" applyBorder="1">
      <alignment horizontal="left" indent="1"/>
    </xf>
    <xf numFmtId="178" fontId="38" fillId="49" borderId="20" xfId="16" applyFont="1" applyFill="1" applyBorder="1">
      <alignment horizontal="left" wrapText="1" indent="1"/>
    </xf>
    <xf numFmtId="178" fontId="38" fillId="0" borderId="20" xfId="16" applyFont="1" applyFill="1" applyBorder="1">
      <alignment horizontal="left" wrapText="1" indent="1"/>
    </xf>
    <xf numFmtId="178" fontId="38" fillId="0" borderId="20" xfId="17" applyFont="1" applyBorder="1" applyAlignment="1">
      <alignment horizontal="center" vertical="center" wrapText="1"/>
    </xf>
    <xf numFmtId="178" fontId="49" fillId="0" borderId="20" xfId="17" applyFont="1" applyBorder="1">
      <alignment horizontal="left" indent="1"/>
    </xf>
    <xf numFmtId="178" fontId="43" fillId="0" borderId="20" xfId="17" applyFont="1" applyBorder="1" applyAlignment="1">
      <alignment vertical="center"/>
    </xf>
    <xf numFmtId="178" fontId="46" fillId="55" borderId="20" xfId="16" applyFont="1" applyFill="1" applyBorder="1" applyAlignment="1">
      <alignment horizontal="center" vertical="center" wrapText="1"/>
    </xf>
    <xf numFmtId="178" fontId="46" fillId="55" borderId="20" xfId="17" applyFont="1" applyFill="1" applyBorder="1" applyAlignment="1">
      <alignment horizontal="center" vertical="center"/>
    </xf>
    <xf numFmtId="178" fontId="46" fillId="55" borderId="23" xfId="17" applyFont="1" applyFill="1" applyBorder="1" applyAlignment="1">
      <alignment horizontal="center" vertical="center"/>
    </xf>
    <xf numFmtId="178" fontId="50" fillId="0" borderId="20" xfId="17" applyFont="1" applyBorder="1" applyAlignment="1">
      <alignment horizontal="center" vertical="center" wrapText="1"/>
    </xf>
    <xf numFmtId="178" fontId="51" fillId="0" borderId="20" xfId="17" applyFont="1" applyBorder="1" applyAlignment="1">
      <alignment horizontal="center" vertical="center" wrapText="1"/>
    </xf>
    <xf numFmtId="178" fontId="39" fillId="0" borderId="20" xfId="17" applyFont="1" applyBorder="1" applyAlignment="1">
      <alignment horizontal="center" vertical="center"/>
    </xf>
    <xf numFmtId="178" fontId="38" fillId="0" borderId="20" xfId="16" applyFont="1" applyFill="1" applyBorder="1" applyAlignment="1">
      <alignment horizontal="center" vertical="center" wrapText="1"/>
    </xf>
    <xf numFmtId="178" fontId="37" fillId="0" borderId="20" xfId="16" applyFont="1" applyFill="1" applyBorder="1" applyAlignment="1">
      <alignment horizontal="center" vertical="center" wrapText="1"/>
    </xf>
    <xf numFmtId="0" fontId="36" fillId="0" borderId="20" xfId="15" applyFont="1" applyBorder="1" applyAlignment="1">
      <alignment horizontal="center" vertical="center"/>
    </xf>
    <xf numFmtId="0" fontId="23" fillId="0" borderId="0" xfId="0" applyFont="1" applyAlignment="1">
      <alignment horizontal="center" vertical="top"/>
    </xf>
    <xf numFmtId="178" fontId="37" fillId="0" borderId="20" xfId="17" applyFont="1" applyBorder="1" applyAlignment="1">
      <alignment horizontal="center" vertical="center" wrapText="1"/>
    </xf>
    <xf numFmtId="178" fontId="57" fillId="0" borderId="20" xfId="17" applyFont="1" applyBorder="1">
      <alignment horizontal="left" indent="1"/>
    </xf>
    <xf numFmtId="178" fontId="41" fillId="0" borderId="20" xfId="17" applyFont="1" applyBorder="1" applyAlignment="1">
      <alignment horizontal="center" vertical="center"/>
    </xf>
    <xf numFmtId="178" fontId="38" fillId="0" borderId="20" xfId="17" applyFont="1" applyBorder="1" applyAlignment="1">
      <alignment horizontal="left" wrapText="1" indent="1"/>
    </xf>
    <xf numFmtId="178" fontId="56" fillId="0" borderId="20" xfId="17" applyFont="1" applyBorder="1" applyAlignment="1">
      <alignment horizontal="left" vertical="center" wrapText="1" indent="1"/>
    </xf>
    <xf numFmtId="178" fontId="49" fillId="57" borderId="20" xfId="17" applyFont="1" applyFill="1" applyBorder="1" applyAlignment="1">
      <alignment horizontal="center" vertical="center"/>
    </xf>
    <xf numFmtId="178" fontId="61" fillId="0" borderId="20" xfId="17" applyFont="1" applyBorder="1" applyAlignment="1">
      <alignment horizontal="center" vertical="center"/>
    </xf>
    <xf numFmtId="178" fontId="59" fillId="0" borderId="20" xfId="17" applyFont="1" applyBorder="1" applyAlignment="1">
      <alignment horizontal="center" vertical="center" wrapText="1"/>
    </xf>
    <xf numFmtId="178" fontId="61" fillId="0" borderId="20" xfId="16" applyFont="1" applyFill="1" applyBorder="1" applyAlignment="1">
      <alignment horizontal="center" vertical="center" wrapText="1"/>
    </xf>
    <xf numFmtId="178" fontId="56" fillId="0" borderId="20" xfId="16" applyFont="1" applyFill="1" applyBorder="1">
      <alignment horizontal="left" wrapText="1" indent="1"/>
    </xf>
    <xf numFmtId="178" fontId="52" fillId="0" borderId="20" xfId="16" applyFont="1" applyFill="1" applyBorder="1" applyAlignment="1">
      <alignment horizontal="center" vertical="center" wrapText="1"/>
    </xf>
    <xf numFmtId="0" fontId="33" fillId="20" borderId="0" xfId="14" applyFont="1" applyFill="1">
      <alignment vertical="center"/>
    </xf>
    <xf numFmtId="178" fontId="38" fillId="58" borderId="20" xfId="17" applyFont="1" applyFill="1" applyBorder="1">
      <alignment horizontal="left" indent="1"/>
    </xf>
    <xf numFmtId="178" fontId="53" fillId="58" borderId="20" xfId="16" applyFont="1" applyFill="1" applyBorder="1" applyAlignment="1">
      <alignment horizontal="center" wrapText="1"/>
    </xf>
    <xf numFmtId="178" fontId="41" fillId="58" borderId="20" xfId="16" applyFont="1" applyFill="1" applyBorder="1" applyAlignment="1">
      <alignment horizontal="center" vertical="center" wrapText="1"/>
    </xf>
    <xf numFmtId="178" fontId="46" fillId="0" borderId="20" xfId="17" applyFont="1" applyBorder="1" applyAlignment="1">
      <alignment vertical="center"/>
    </xf>
    <xf numFmtId="178" fontId="41" fillId="0" borderId="20" xfId="17" applyFont="1" applyBorder="1" applyAlignment="1">
      <alignment horizontal="center" vertical="center" wrapText="1"/>
    </xf>
    <xf numFmtId="178" fontId="53" fillId="0" borderId="20" xfId="17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178" fontId="49" fillId="55" borderId="20" xfId="16" applyFont="1" applyFill="1" applyBorder="1" applyAlignment="1">
      <alignment horizontal="center" vertical="center" wrapText="1"/>
    </xf>
    <xf numFmtId="178" fontId="54" fillId="0" borderId="20" xfId="17" applyFont="1" applyBorder="1" applyAlignment="1">
      <alignment horizontal="center" vertical="center" wrapText="1"/>
    </xf>
    <xf numFmtId="178" fontId="68" fillId="55" borderId="20" xfId="16" applyFont="1" applyFill="1" applyBorder="1" applyAlignment="1">
      <alignment horizontal="center" vertical="center" wrapText="1"/>
    </xf>
    <xf numFmtId="178" fontId="53" fillId="0" borderId="20" xfId="16" applyFont="1" applyFill="1" applyBorder="1" applyAlignment="1">
      <alignment horizontal="center" vertical="center" wrapText="1"/>
    </xf>
    <xf numFmtId="178" fontId="46" fillId="0" borderId="20" xfId="16" applyFont="1" applyFill="1" applyBorder="1" applyAlignment="1">
      <alignment horizontal="center" vertical="center" wrapText="1"/>
    </xf>
    <xf numFmtId="178" fontId="69" fillId="55" borderId="20" xfId="16" applyFont="1" applyFill="1" applyBorder="1" applyAlignment="1">
      <alignment horizontal="center" vertical="center" wrapText="1"/>
    </xf>
    <xf numFmtId="178" fontId="59" fillId="8" borderId="20" xfId="17" applyFont="1" applyFill="1" applyBorder="1" applyAlignment="1">
      <alignment horizontal="center" vertical="center" wrapText="1"/>
    </xf>
    <xf numFmtId="178" fontId="38" fillId="0" borderId="26" xfId="16" applyFont="1" applyFill="1" applyBorder="1">
      <alignment horizontal="left" wrapText="1" indent="1"/>
    </xf>
    <xf numFmtId="178" fontId="38" fillId="0" borderId="23" xfId="17" applyFont="1" applyBorder="1">
      <alignment horizontal="left" indent="1"/>
    </xf>
    <xf numFmtId="178" fontId="38" fillId="7" borderId="23" xfId="16" applyFont="1" applyBorder="1">
      <alignment horizontal="left" wrapText="1" indent="1"/>
    </xf>
    <xf numFmtId="178" fontId="52" fillId="58" borderId="20" xfId="16" applyFont="1" applyFill="1" applyBorder="1" applyAlignment="1">
      <alignment horizontal="center" wrapText="1"/>
    </xf>
    <xf numFmtId="178" fontId="70" fillId="0" borderId="20" xfId="17" applyFont="1" applyBorder="1" applyAlignment="1">
      <alignment horizontal="center" vertical="center" wrapText="1"/>
    </xf>
    <xf numFmtId="178" fontId="61" fillId="58" borderId="20" xfId="17" applyFont="1" applyFill="1" applyBorder="1" applyAlignment="1">
      <alignment horizontal="center" vertical="center" wrapText="1"/>
    </xf>
    <xf numFmtId="178" fontId="36" fillId="0" borderId="20" xfId="17" applyFont="1" applyBorder="1">
      <alignment horizontal="left" indent="1"/>
    </xf>
    <xf numFmtId="178" fontId="53" fillId="58" borderId="20" xfId="16" applyFont="1" applyFill="1" applyBorder="1" applyAlignment="1">
      <alignment horizontal="center" vertical="center" wrapText="1"/>
    </xf>
    <xf numFmtId="178" fontId="60" fillId="0" borderId="20" xfId="17" applyFont="1" applyBorder="1" applyAlignment="1">
      <alignment horizontal="left" wrapText="1" indent="1"/>
    </xf>
    <xf numFmtId="178" fontId="60" fillId="0" borderId="20" xfId="17" applyFont="1" applyBorder="1" applyAlignment="1">
      <alignment horizontal="center" vertical="center" wrapText="1"/>
    </xf>
    <xf numFmtId="178" fontId="60" fillId="0" borderId="20" xfId="16" applyFont="1" applyFill="1" applyBorder="1" applyAlignment="1">
      <alignment horizontal="center" vertical="center" wrapText="1"/>
    </xf>
    <xf numFmtId="178" fontId="60" fillId="0" borderId="20" xfId="17" applyFont="1" applyBorder="1" applyAlignment="1">
      <alignment horizontal="center" vertical="top" wrapText="1"/>
    </xf>
    <xf numFmtId="178" fontId="55" fillId="0" borderId="23" xfId="17" applyFont="1" applyBorder="1" applyAlignment="1">
      <alignment horizontal="center" vertical="center"/>
    </xf>
    <xf numFmtId="178" fontId="51" fillId="7" borderId="20" xfId="16" applyFont="1" applyBorder="1" applyAlignment="1">
      <alignment horizontal="center" vertical="center" wrapText="1"/>
    </xf>
    <xf numFmtId="178" fontId="72" fillId="59" borderId="20" xfId="17" applyFont="1" applyFill="1" applyBorder="1" applyAlignment="1">
      <alignment horizontal="center" vertical="center" wrapText="1"/>
    </xf>
    <xf numFmtId="178" fontId="45" fillId="0" borderId="20" xfId="17" applyFont="1" applyBorder="1">
      <alignment horizontal="left" indent="1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4" xfId="0" applyBorder="1" applyAlignment="1">
      <alignment horizontal="center" vertical="center"/>
    </xf>
    <xf numFmtId="178" fontId="58" fillId="56" borderId="25" xfId="17" applyFont="1" applyFill="1" applyBorder="1" applyAlignment="1">
      <alignment wrapText="1"/>
    </xf>
    <xf numFmtId="178" fontId="58" fillId="56" borderId="20" xfId="17" applyFont="1" applyFill="1" applyBorder="1" applyAlignment="1">
      <alignment horizontal="center" vertical="center" wrapText="1"/>
    </xf>
    <xf numFmtId="178" fontId="58" fillId="56" borderId="20" xfId="17" applyFont="1" applyFill="1" applyBorder="1" applyAlignment="1">
      <alignment wrapText="1"/>
    </xf>
    <xf numFmtId="178" fontId="67" fillId="0" borderId="20" xfId="16" applyFont="1" applyFill="1" applyBorder="1" applyAlignment="1">
      <alignment horizontal="center" vertical="center" wrapText="1"/>
    </xf>
    <xf numFmtId="0" fontId="23" fillId="0" borderId="20" xfId="0" applyFont="1" applyBorder="1">
      <alignment vertical="top"/>
    </xf>
    <xf numFmtId="178" fontId="36" fillId="0" borderId="20" xfId="16" applyFont="1" applyFill="1" applyBorder="1">
      <alignment horizontal="left" wrapText="1" indent="1"/>
    </xf>
    <xf numFmtId="178" fontId="67" fillId="0" borderId="20" xfId="17" applyFont="1" applyBorder="1" applyAlignment="1">
      <alignment horizontal="center" vertical="center" wrapText="1"/>
    </xf>
    <xf numFmtId="178" fontId="41" fillId="58" borderId="20" xfId="17" applyFont="1" applyFill="1" applyBorder="1" applyAlignment="1">
      <alignment horizontal="center" vertical="center"/>
    </xf>
    <xf numFmtId="178" fontId="38" fillId="0" borderId="24" xfId="16" applyFont="1" applyFill="1" applyBorder="1">
      <alignment horizontal="left" wrapText="1" indent="1"/>
    </xf>
    <xf numFmtId="178" fontId="38" fillId="0" borderId="26" xfId="17" applyFont="1" applyBorder="1" applyAlignment="1">
      <alignment horizontal="center" vertical="center" wrapText="1"/>
    </xf>
    <xf numFmtId="178" fontId="38" fillId="0" borderId="35" xfId="16" applyFont="1" applyFill="1" applyBorder="1">
      <alignment horizontal="left" wrapText="1" indent="1"/>
    </xf>
    <xf numFmtId="178" fontId="38" fillId="0" borderId="36" xfId="16" applyFont="1" applyFill="1" applyBorder="1">
      <alignment horizontal="left" wrapText="1" indent="1"/>
    </xf>
    <xf numFmtId="178" fontId="56" fillId="0" borderId="36" xfId="16" applyFont="1" applyFill="1" applyBorder="1">
      <alignment horizontal="left" wrapText="1" indent="1"/>
    </xf>
    <xf numFmtId="178" fontId="38" fillId="0" borderId="36" xfId="17" applyFont="1" applyBorder="1" applyAlignment="1">
      <alignment horizontal="center" vertical="center" wrapText="1"/>
    </xf>
    <xf numFmtId="178" fontId="39" fillId="57" borderId="20" xfId="17" applyFont="1" applyFill="1" applyBorder="1" applyAlignment="1">
      <alignment horizontal="center" vertical="center" wrapText="1"/>
    </xf>
    <xf numFmtId="178" fontId="55" fillId="0" borderId="20" xfId="17" applyFont="1" applyBorder="1" applyAlignment="1">
      <alignment horizontal="center" vertical="center" wrapText="1"/>
    </xf>
    <xf numFmtId="178" fontId="73" fillId="0" borderId="20" xfId="16" applyFont="1" applyFill="1" applyBorder="1">
      <alignment horizontal="left" wrapText="1" indent="1"/>
    </xf>
    <xf numFmtId="178" fontId="75" fillId="0" borderId="20" xfId="16" applyFont="1" applyFill="1" applyBorder="1">
      <alignment horizontal="left" wrapText="1" indent="1"/>
    </xf>
    <xf numFmtId="178" fontId="38" fillId="0" borderId="25" xfId="17" applyFont="1" applyBorder="1">
      <alignment horizontal="left" indent="1"/>
    </xf>
    <xf numFmtId="178" fontId="38" fillId="0" borderId="24" xfId="17" applyFont="1" applyBorder="1">
      <alignment horizontal="left" indent="1"/>
    </xf>
    <xf numFmtId="178" fontId="56" fillId="0" borderId="20" xfId="17" applyFont="1" applyBorder="1">
      <alignment horizontal="left" indent="1"/>
    </xf>
    <xf numFmtId="0" fontId="28" fillId="0" borderId="0" xfId="0" applyFont="1" applyAlignment="1">
      <alignment horizontal="center" vertical="top"/>
    </xf>
    <xf numFmtId="178" fontId="43" fillId="0" borderId="20" xfId="17" applyFont="1" applyBorder="1" applyAlignment="1">
      <alignment horizontal="center" vertical="center"/>
    </xf>
    <xf numFmtId="0" fontId="27" fillId="0" borderId="4" xfId="15" applyFont="1" applyAlignment="1">
      <alignment horizontal="center" vertical="center"/>
    </xf>
    <xf numFmtId="178" fontId="40" fillId="8" borderId="21" xfId="0" applyNumberFormat="1" applyFont="1" applyFill="1" applyBorder="1" applyAlignment="1">
      <alignment horizontal="left" vertical="center" wrapText="1"/>
    </xf>
    <xf numFmtId="178" fontId="40" fillId="8" borderId="0" xfId="0" applyNumberFormat="1" applyFont="1" applyFill="1" applyAlignment="1">
      <alignment horizontal="left" vertical="center" wrapText="1"/>
    </xf>
    <xf numFmtId="178" fontId="40" fillId="8" borderId="22" xfId="0" applyNumberFormat="1" applyFont="1" applyFill="1" applyBorder="1" applyAlignment="1">
      <alignment horizontal="left" vertical="center" wrapText="1"/>
    </xf>
    <xf numFmtId="178" fontId="40" fillId="8" borderId="5" xfId="0" applyNumberFormat="1" applyFont="1" applyFill="1" applyBorder="1" applyAlignment="1">
      <alignment horizontal="left" vertical="center" wrapText="1"/>
    </xf>
    <xf numFmtId="178" fontId="40" fillId="8" borderId="6" xfId="0" applyNumberFormat="1" applyFont="1" applyFill="1" applyBorder="1" applyAlignment="1">
      <alignment horizontal="left" vertical="center" wrapText="1"/>
    </xf>
    <xf numFmtId="178" fontId="40" fillId="8" borderId="7" xfId="0" applyNumberFormat="1" applyFont="1" applyFill="1" applyBorder="1" applyAlignment="1">
      <alignment horizontal="left" vertical="center" wrapText="1"/>
    </xf>
    <xf numFmtId="178" fontId="58" fillId="56" borderId="23" xfId="17" applyFont="1" applyFill="1" applyBorder="1" applyAlignment="1">
      <alignment horizontal="center" wrapText="1"/>
    </xf>
    <xf numFmtId="178" fontId="58" fillId="56" borderId="25" xfId="17" applyFont="1" applyFill="1" applyBorder="1" applyAlignment="1">
      <alignment horizontal="center" wrapText="1"/>
    </xf>
    <xf numFmtId="178" fontId="58" fillId="56" borderId="24" xfId="17" applyFont="1" applyFill="1" applyBorder="1" applyAlignment="1">
      <alignment horizontal="center" wrapText="1"/>
    </xf>
    <xf numFmtId="178" fontId="61" fillId="58" borderId="20" xfId="17" applyFont="1" applyFill="1" applyBorder="1" applyAlignment="1">
      <alignment horizontal="center" vertical="center"/>
    </xf>
    <xf numFmtId="178" fontId="44" fillId="8" borderId="21" xfId="0" applyNumberFormat="1" applyFont="1" applyFill="1" applyBorder="1" applyAlignment="1">
      <alignment horizontal="left" vertical="center" wrapText="1"/>
    </xf>
  </cellXfs>
  <cellStyles count="52">
    <cellStyle name="20% - アクセント 1" xfId="31" builtinId="30" customBuiltin="1"/>
    <cellStyle name="20% - アクセント 2" xfId="34" builtinId="34" customBuiltin="1"/>
    <cellStyle name="20% - アクセント 3" xfId="38" builtinId="38" customBuiltin="1"/>
    <cellStyle name="20% - アクセント 4" xfId="42" builtinId="42" customBuiltin="1"/>
    <cellStyle name="20% - アクセント 5" xfId="45" builtinId="46" customBuiltin="1"/>
    <cellStyle name="20% - アクセント 6" xfId="49" builtinId="50" customBuiltin="1"/>
    <cellStyle name="40% - アクセント 1" xfId="1" builtinId="31" customBuiltin="1"/>
    <cellStyle name="40% - アクセント 2" xfId="35" builtinId="35" customBuiltin="1"/>
    <cellStyle name="40% - アクセント 3" xfId="39" builtinId="39" customBuiltin="1"/>
    <cellStyle name="40% - アクセント 4" xfId="43" builtinId="43" customBuiltin="1"/>
    <cellStyle name="40% - アクセント 5" xfId="46" builtinId="47" customBuiltin="1"/>
    <cellStyle name="40% - アクセント 6" xfId="50" builtinId="51" customBuiltin="1"/>
    <cellStyle name="60% - アクセント 1" xfId="32" builtinId="32" customBuiltin="1"/>
    <cellStyle name="60% - アクセント 2" xfId="36" builtinId="36" customBuiltin="1"/>
    <cellStyle name="60% - アクセント 3" xfId="40" builtinId="40" customBuiltin="1"/>
    <cellStyle name="60% - アクセント 4" xfId="44" builtinId="44" customBuiltin="1"/>
    <cellStyle name="60% - アクセント 5" xfId="47" builtinId="48" customBuiltin="1"/>
    <cellStyle name="60% - アクセント 6" xfId="51" builtinId="52" customBuiltin="1"/>
    <cellStyle name="アクセント 1" xfId="3" builtinId="29" customBuiltin="1"/>
    <cellStyle name="アクセント 2" xfId="33" builtinId="33" customBuiltin="1"/>
    <cellStyle name="アクセント 3" xfId="37" builtinId="37" customBuiltin="1"/>
    <cellStyle name="アクセント 4" xfId="41" builtinId="41" customBuiltin="1"/>
    <cellStyle name="アクセント 5" xfId="4" builtinId="45" customBuiltin="1"/>
    <cellStyle name="アクセント 6" xfId="48" builtinId="49" customBuiltin="1"/>
    <cellStyle name="タイトル" xfId="5" builtinId="15" customBuiltin="1"/>
    <cellStyle name="チェック セル" xfId="26" builtinId="23" customBuiltin="1"/>
    <cellStyle name="どちらでもない" xfId="21" builtinId="28" customBuiltin="1"/>
    <cellStyle name="パーセント" xfId="10" builtinId="5" customBuiltin="1"/>
    <cellStyle name="メモ" xfId="28" builtinId="10" customBuiltin="1"/>
    <cellStyle name="リンク セル" xfId="25" builtinId="24" customBuiltin="1"/>
    <cellStyle name="悪い" xfId="20" builtinId="27" customBuiltin="1"/>
    <cellStyle name="計算" xfId="24" builtinId="22" customBuiltin="1"/>
    <cellStyle name="警告文" xfId="27" builtinId="11" customBuiltin="1"/>
    <cellStyle name="桁区切り" xfId="7" builtinId="6" customBuiltin="1"/>
    <cellStyle name="桁区切り [0.00]" xfId="6" builtinId="3" customBuiltin="1"/>
    <cellStyle name="月" xfId="14" xr:uid="{0620BD55-CC6D-4E32-846C-ED1E5CA86C76}"/>
    <cellStyle name="見出し 1" xfId="2" builtinId="16" customBuiltin="1"/>
    <cellStyle name="見出し 2" xfId="12" builtinId="17" customBuiltin="1"/>
    <cellStyle name="見出し 3" xfId="13" builtinId="18" customBuiltin="1"/>
    <cellStyle name="見出し 4" xfId="11" builtinId="19" customBuiltin="1"/>
    <cellStyle name="縞模様" xfId="16" xr:uid="{372A1842-8DB4-4B05-A4F9-194B0B56EABA}"/>
    <cellStyle name="集計" xfId="30" builtinId="25" customBuiltin="1"/>
    <cellStyle name="出力" xfId="23" builtinId="21" customBuiltin="1"/>
    <cellStyle name="設定エントリ" xfId="18" xr:uid="{8F0303C9-060A-4378-B3BA-99408B995F90}"/>
    <cellStyle name="説明文" xfId="29" builtinId="53" customBuiltin="1"/>
    <cellStyle name="通貨" xfId="9" builtinId="7" customBuiltin="1"/>
    <cellStyle name="通貨 [0.00]" xfId="8" builtinId="4" customBuiltin="1"/>
    <cellStyle name="日" xfId="17" xr:uid="{CB09B5E3-8995-4BCC-99D7-4E3B52C29B71}"/>
    <cellStyle name="入力" xfId="22" builtinId="20" customBuiltin="1"/>
    <cellStyle name="標準" xfId="0" builtinId="0" customBuiltin="1"/>
    <cellStyle name="曜日" xfId="15" xr:uid="{F4C59F2B-B807-4231-B5C0-B51F441FA314}"/>
    <cellStyle name="良い" xfId="19" builtinId="26" customBuiltin="1"/>
  </cellStyles>
  <dxfs count="5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8"/>
  <sheetViews>
    <sheetView showGridLines="0" zoomScale="57" zoomScaleNormal="55" workbookViewId="0">
      <selection activeCell="E15" sqref="E15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2.78515625" style="1" customWidth="1"/>
    <col min="11" max="11" width="13.78515625" style="1" customWidth="1"/>
    <col min="12" max="16384" width="8.92578125" style="1"/>
  </cols>
  <sheetData>
    <row r="1" spans="1:11" s="6" customFormat="1" ht="60" customHeight="1" x14ac:dyDescent="0.35">
      <c r="A1" s="1"/>
      <c r="B1" s="2" t="str">
        <f>CalendarYear&amp;"年1月 "</f>
        <v xml:space="preserve">2026年1月 </v>
      </c>
      <c r="C1" s="3"/>
      <c r="D1" s="3"/>
      <c r="E1" s="4"/>
      <c r="F1" s="4"/>
      <c r="G1" s="4"/>
      <c r="H1" s="5"/>
    </row>
    <row r="2" spans="1:11" s="7" customFormat="1" ht="21.75" customHeight="1" x14ac:dyDescent="0.35">
      <c r="A2" s="1"/>
      <c r="B2" s="71" t="str">
        <f>週の開始日</f>
        <v>日曜日</v>
      </c>
      <c r="C2" s="71" t="str">
        <f t="shared" ref="C2:H2" si="0">UPPER(TEXT(C3,"aaaa"))</f>
        <v>月曜日</v>
      </c>
      <c r="D2" s="71" t="str">
        <f t="shared" si="0"/>
        <v>火曜日</v>
      </c>
      <c r="E2" s="71" t="str">
        <f t="shared" si="0"/>
        <v>水曜日</v>
      </c>
      <c r="F2" s="71" t="str">
        <f t="shared" si="0"/>
        <v>木曜日</v>
      </c>
      <c r="G2" s="71" t="str">
        <f t="shared" si="0"/>
        <v>金曜日</v>
      </c>
      <c r="H2" s="71" t="str">
        <f t="shared" si="0"/>
        <v>土曜日</v>
      </c>
      <c r="J2" s="174" t="s">
        <v>0</v>
      </c>
      <c r="K2" s="174"/>
    </row>
    <row r="3" spans="1:11" s="8" customFormat="1" ht="19.5" customHeight="1" x14ac:dyDescent="0.5">
      <c r="A3" s="1"/>
      <c r="B3" s="72">
        <f t="array" ref="B3:H3">DaysAndWeeks+DATE(CalendarYear,1,1)-WEEKDAY(DATE(CalendarYear,1,1),(週の開始日="月曜日")+1)+1</f>
        <v>46019</v>
      </c>
      <c r="C3" s="72">
        <v>46020</v>
      </c>
      <c r="D3" s="72">
        <v>46021</v>
      </c>
      <c r="E3" s="72">
        <v>46022</v>
      </c>
      <c r="F3" s="76">
        <v>46023</v>
      </c>
      <c r="G3" s="76">
        <v>46024</v>
      </c>
      <c r="H3" s="76">
        <v>46025</v>
      </c>
      <c r="J3" s="9" t="s">
        <v>1</v>
      </c>
      <c r="K3" s="10">
        <v>2026</v>
      </c>
    </row>
    <row r="4" spans="1:11" ht="57.9" customHeight="1" x14ac:dyDescent="0.35">
      <c r="B4" s="116"/>
      <c r="C4" s="116"/>
      <c r="D4" s="116"/>
      <c r="E4" s="91" t="s">
        <v>20</v>
      </c>
      <c r="F4" s="91" t="s">
        <v>20</v>
      </c>
      <c r="G4" s="91" t="s">
        <v>20</v>
      </c>
      <c r="H4" s="91" t="s">
        <v>20</v>
      </c>
      <c r="J4" s="11" t="s">
        <v>2</v>
      </c>
      <c r="K4" s="12" t="s">
        <v>3</v>
      </c>
    </row>
    <row r="5" spans="1:11" s="8" customFormat="1" ht="19.5" customHeight="1" x14ac:dyDescent="0.5">
      <c r="A5" s="1"/>
      <c r="B5" s="75">
        <f t="array" ref="B5:H5">DaysAndWeeks+DATE(CalendarYear,1,1)-WEEKDAY(DATE(CalendarYear,1,1),(週の開始日="月曜日")+1)+8</f>
        <v>46026</v>
      </c>
      <c r="C5" s="79">
        <v>46027</v>
      </c>
      <c r="D5" s="79">
        <v>46028</v>
      </c>
      <c r="E5" s="79">
        <v>46029</v>
      </c>
      <c r="F5" s="79">
        <v>46030</v>
      </c>
      <c r="G5" s="79">
        <v>46031</v>
      </c>
      <c r="H5" s="79">
        <v>46032</v>
      </c>
    </row>
    <row r="6" spans="1:11" ht="57.9" customHeight="1" x14ac:dyDescent="0.75">
      <c r="B6" s="91" t="s">
        <v>20</v>
      </c>
      <c r="C6" s="132" t="s">
        <v>31</v>
      </c>
      <c r="D6" s="134" t="s">
        <v>56</v>
      </c>
      <c r="E6" s="89"/>
      <c r="F6" s="76"/>
      <c r="G6" s="76"/>
      <c r="H6" s="88" t="s">
        <v>50</v>
      </c>
      <c r="J6" s="13"/>
      <c r="K6" s="69"/>
    </row>
    <row r="7" spans="1:11" s="8" customFormat="1" ht="19.5" customHeight="1" x14ac:dyDescent="0.5">
      <c r="A7" s="1"/>
      <c r="B7" s="76">
        <f t="array" ref="B7:H7">DaysAndWeeks+DATE(CalendarYear,1,1)-WEEKDAY(DATE(CalendarYear,1,1),(週の開始日="月曜日")+1)+15</f>
        <v>46033</v>
      </c>
      <c r="C7" s="81">
        <v>46034</v>
      </c>
      <c r="D7" s="81">
        <v>46035</v>
      </c>
      <c r="E7" s="81">
        <v>46036</v>
      </c>
      <c r="F7" s="80">
        <v>46037</v>
      </c>
      <c r="G7" s="80">
        <v>46038</v>
      </c>
      <c r="H7" s="80">
        <v>46039</v>
      </c>
      <c r="J7" s="13"/>
    </row>
    <row r="8" spans="1:11" ht="66.5" customHeight="1" x14ac:dyDescent="0.5">
      <c r="B8" s="93" t="s">
        <v>20</v>
      </c>
      <c r="C8" s="117" t="s">
        <v>32</v>
      </c>
      <c r="D8" s="76"/>
      <c r="E8" s="76"/>
      <c r="F8" s="87"/>
      <c r="G8" s="87"/>
      <c r="H8" s="131" t="s">
        <v>53</v>
      </c>
      <c r="J8" s="13"/>
    </row>
    <row r="9" spans="1:11" s="8" customFormat="1" ht="19.5" customHeight="1" x14ac:dyDescent="0.5">
      <c r="A9" s="1"/>
      <c r="B9" s="75">
        <f t="array" ref="B9:H9">DaysAndWeeks+DATE(CalendarYear,1,1)-WEEKDAY(DATE(CalendarYear,1,1),(週の開始日="月曜日")+1)+22</f>
        <v>46040</v>
      </c>
      <c r="C9" s="83">
        <v>46041</v>
      </c>
      <c r="D9" s="83">
        <v>46042</v>
      </c>
      <c r="E9" s="83">
        <v>46043</v>
      </c>
      <c r="F9" s="82">
        <v>46044</v>
      </c>
      <c r="G9" s="82">
        <v>46045</v>
      </c>
      <c r="H9" s="82">
        <v>46046</v>
      </c>
      <c r="J9" s="13"/>
    </row>
    <row r="10" spans="1:11" ht="57.9" customHeight="1" x14ac:dyDescent="0.5">
      <c r="B10" s="91" t="s">
        <v>20</v>
      </c>
      <c r="C10" s="87"/>
      <c r="D10" s="87"/>
      <c r="E10" s="87"/>
      <c r="F10" s="76"/>
      <c r="G10" s="76"/>
      <c r="H10" s="88" t="s">
        <v>52</v>
      </c>
      <c r="J10" s="13"/>
    </row>
    <row r="11" spans="1:11" s="8" customFormat="1" ht="19.5" customHeight="1" x14ac:dyDescent="0.5">
      <c r="A11" s="1"/>
      <c r="B11" s="76">
        <f t="array" ref="B11:H11">DaysAndWeeks+DATE(CalendarYear,1,1)-WEEKDAY(DATE(CalendarYear,1,1),(週の開始日="月曜日")+1)+29</f>
        <v>46047</v>
      </c>
      <c r="C11" s="78">
        <v>46048</v>
      </c>
      <c r="D11" s="78">
        <v>46049</v>
      </c>
      <c r="E11" s="78">
        <v>46050</v>
      </c>
      <c r="F11" s="84">
        <v>46051</v>
      </c>
      <c r="G11" s="84">
        <v>46052</v>
      </c>
      <c r="H11" s="84">
        <v>46053</v>
      </c>
    </row>
    <row r="12" spans="1:11" ht="57.9" customHeight="1" x14ac:dyDescent="0.5">
      <c r="B12" s="92" t="s">
        <v>20</v>
      </c>
      <c r="C12" s="107"/>
      <c r="D12" s="107" t="s">
        <v>33</v>
      </c>
      <c r="E12" s="94"/>
      <c r="F12" s="76"/>
      <c r="G12" s="76"/>
      <c r="H12" s="116"/>
    </row>
    <row r="13" spans="1:11" s="8" customFormat="1" ht="19.5" customHeight="1" x14ac:dyDescent="0.35">
      <c r="A13" s="1"/>
      <c r="B13" s="57">
        <f t="array" ref="B13:C13">DaysAndWeeks+DATE(CalendarYear,1,1)-WEEKDAY(DATE(CalendarYear,1,1),(週の開始日="月曜日")+1)+36</f>
        <v>46054</v>
      </c>
      <c r="C13" s="57">
        <v>46055</v>
      </c>
      <c r="D13" s="175" t="s">
        <v>27</v>
      </c>
      <c r="E13" s="176"/>
      <c r="F13" s="176"/>
      <c r="G13" s="176"/>
      <c r="H13" s="177"/>
    </row>
    <row r="14" spans="1:11" ht="76.25" customHeight="1" x14ac:dyDescent="0.35">
      <c r="B14" s="57"/>
      <c r="C14" s="57"/>
      <c r="D14" s="178"/>
      <c r="E14" s="179"/>
      <c r="F14" s="179"/>
      <c r="G14" s="179"/>
      <c r="H14" s="180"/>
    </row>
    <row r="17" spans="6:8" x14ac:dyDescent="0.35">
      <c r="F17" s="60">
        <v>45292</v>
      </c>
      <c r="G17" s="61" t="s">
        <v>14</v>
      </c>
      <c r="H17" s="61" t="s">
        <v>13</v>
      </c>
    </row>
    <row r="18" spans="6:8" x14ac:dyDescent="0.35">
      <c r="F18" s="60">
        <v>45299</v>
      </c>
      <c r="G18" s="61" t="s">
        <v>14</v>
      </c>
      <c r="H18" s="61" t="s">
        <v>15</v>
      </c>
    </row>
  </sheetData>
  <mergeCells count="2">
    <mergeCell ref="J2:K2"/>
    <mergeCell ref="D13:H14"/>
  </mergeCells>
  <phoneticPr fontId="1" type="noConversion"/>
  <conditionalFormatting sqref="B13:D13">
    <cfRule type="expression" dxfId="54" priority="1">
      <formula>AND(DAY(B13)&gt;=1,DAY(B13)&lt;=15)</formula>
    </cfRule>
  </conditionalFormatting>
  <conditionalFormatting sqref="B11:E11">
    <cfRule type="expression" dxfId="53" priority="3">
      <formula>AND(DAY(B11)&gt;=1,DAY(B11)&lt;=15)</formula>
    </cfRule>
  </conditionalFormatting>
  <conditionalFormatting sqref="B3:G3">
    <cfRule type="expression" dxfId="52" priority="6">
      <formula>DAY(B3)&gt;8</formula>
    </cfRule>
  </conditionalFormatting>
  <conditionalFormatting sqref="C5:D5">
    <cfRule type="expression" dxfId="51" priority="4">
      <formula>DAY(C5)&gt;8</formula>
    </cfRule>
  </conditionalFormatting>
  <dataValidations count="13">
    <dataValidation type="list" errorStyle="warning" allowBlank="1" showInputMessage="1" showErrorMessage="1" error="リストから曜日を選択します。[キャンセル] を選択し、Alt キーを押しながら下矢印キーを押して、ドロップダウン リストから曜日を選択します" prompt="このセルで週の最初の曜日を選びます。Alt キーを押しながら下矢印キーを押して、ドロップダウン リストを開き、Enter キーを押して週の最初の曜日を選択します" sqref="K4" xr:uid="{00000000-0002-0000-0000-000000000000}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表示されます" sqref="A1" xr:uid="{00000000-0002-0000-0000-000001000000}"/>
    <dataValidation allowBlank="1" showInputMessage="1" showErrorMessage="1" prompt="年を入力し、下のセルでカレンダーの最初の日を選択します。これらのカレンダー設定用のセルは印刷されません。" sqref="J2" xr:uid="{00000000-0002-0000-0000-000003000000}"/>
    <dataValidation allowBlank="1" showInputMessage="1" showErrorMessage="1" prompt="右のセルに年を入力します" sqref="J3" xr:uid="{00000000-0002-0000-0000-000004000000}"/>
    <dataValidation allowBlank="1" showInputMessage="1" showErrorMessage="1" prompt="右側のセルで週の最初の曜日を選びます" sqref="J4" xr:uid="{00000000-0002-0000-0000-000005000000}"/>
    <dataValidation allowBlank="1" showInputMessage="1" showErrorMessage="1" prompt="このセルに年を入力します" sqref="K3" xr:uid="{00000000-0002-0000-0000-000006000000}"/>
    <dataValidation allowBlank="1" showInputMessage="1" showErrorMessage="1" prompt="この行には、このカレンダーの曜日名が含まれます。このセルには、週の最初の曜日が含まれます。最初の曜日を変更するには、セル K4 に新しい曜日を入力します" sqref="B2" xr:uid="{00000000-0002-0000-0000-000007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69583AE5-9634-4EA9-9AFA-7CAF7CE74697}"/>
    <dataValidation allowBlank="1" showErrorMessage="1" prompt="このセルの年は、セル K2 に入力された年に基づいて自動的に更新されます。下のカレンダーには、細字フォントの網掛けの前の月と次の月の日付が含まれます" sqref="B1" xr:uid="{00000000-0002-0000-0000-000009000000}"/>
    <dataValidation allowBlank="1" showInputMessage="1" showErrorMessage="1" prompt="曜日は自動的に決定されます" sqref="C2:H2" xr:uid="{00000000-0002-0000-0000-00000A000000}"/>
    <dataValidation allowBlank="1" showInputMessage="1" showErrorMessage="1" prompt="この行と行 6、8、10、12、14 は、上のセルのカレンダー日に関連する毎日のメモを入力するためのセルです" sqref="B4" xr:uid="{70730B73-C526-408E-A9EB-5A1D06B87295}"/>
    <dataValidation allowBlank="1" showInputMessage="1" showErrorMessage="1" prompt="このセルの年が自動的に更新されます。年を変更するには、セル K3 で別の年を選択します。" sqref="C1" xr:uid="{68DB1B5F-672F-42EA-B173-279D18DF96BF}"/>
    <dataValidation allowBlank="1" showInputMessage="1" showErrorMessage="1" prompt="右側のセルにメモを入力します" sqref="D13" xr:uid="{AF2A3153-E144-44E2-A720-F5ED8291D0FC}"/>
  </dataValidations>
  <printOptions horizontalCentered="1" verticalCentered="1"/>
  <pageMargins left="0.7" right="0.7" top="0.75" bottom="0.75" header="0.3" footer="0.3"/>
  <pageSetup paperSize="9" scale="81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K12"/>
  <sheetViews>
    <sheetView showGridLines="0" tabSelected="1" zoomScale="39" zoomScaleNormal="56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4" width="17.78515625" style="1" customWidth="1"/>
    <col min="5" max="5" width="21.0703125" style="1" customWidth="1"/>
    <col min="6" max="8" width="17.78515625" style="1" customWidth="1"/>
    <col min="9" max="9" width="2.78515625" style="1" customWidth="1"/>
    <col min="10" max="16384" width="8.92578125" style="1"/>
  </cols>
  <sheetData>
    <row r="1" spans="2:11" ht="59.25" customHeight="1" x14ac:dyDescent="0.35">
      <c r="B1" s="21" t="str">
        <f>CalendarYear&amp;"年10月 "</f>
        <v xml:space="preserve">2026年10月 </v>
      </c>
      <c r="C1" s="22"/>
      <c r="D1" s="22"/>
      <c r="E1" s="23"/>
      <c r="F1" s="23"/>
      <c r="G1" s="23"/>
      <c r="H1" s="24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DaysAndWeeks+DATE(CalendarYear,10,1)-WEEKDAY(DATE(CalendarYear,10,1),(週の開始日="月曜日")+1)+1</f>
        <v>46292</v>
      </c>
      <c r="C3" s="76">
        <v>46293</v>
      </c>
      <c r="D3" s="76">
        <v>46294</v>
      </c>
      <c r="E3" s="76">
        <v>46295</v>
      </c>
      <c r="F3" s="76">
        <v>46296</v>
      </c>
      <c r="G3" s="76">
        <v>46297</v>
      </c>
      <c r="H3" s="76">
        <v>46298</v>
      </c>
    </row>
    <row r="4" spans="2:11" ht="78" customHeight="1" x14ac:dyDescent="0.75">
      <c r="B4" s="89"/>
      <c r="C4" s="89"/>
      <c r="D4" s="76"/>
      <c r="E4" s="76"/>
      <c r="F4" s="105"/>
      <c r="G4" s="104"/>
      <c r="H4" s="88"/>
    </row>
    <row r="5" spans="2:11" ht="19.5" customHeight="1" x14ac:dyDescent="0.5">
      <c r="B5" s="75">
        <f t="array" ref="B5:H5">DaysAndWeeks+DATE(CalendarYear,10,1)-WEEKDAY(DATE(CalendarYear,10,1),(週の開始日="月曜日")+1)+8</f>
        <v>46299</v>
      </c>
      <c r="C5" s="87">
        <v>46300</v>
      </c>
      <c r="D5" s="87">
        <v>46301</v>
      </c>
      <c r="E5" s="87">
        <v>46302</v>
      </c>
      <c r="F5" s="87">
        <v>46303</v>
      </c>
      <c r="G5" s="87">
        <v>46304</v>
      </c>
      <c r="H5" s="87">
        <v>46305</v>
      </c>
    </row>
    <row r="6" spans="2:11" ht="73" customHeight="1" x14ac:dyDescent="0.5">
      <c r="B6" s="106" t="s">
        <v>20</v>
      </c>
      <c r="C6" s="127"/>
      <c r="D6" s="127"/>
      <c r="E6" s="87"/>
      <c r="F6" s="110"/>
      <c r="G6" s="87"/>
      <c r="H6" s="88"/>
      <c r="K6" s="70"/>
    </row>
    <row r="7" spans="2:11" ht="19.5" customHeight="1" x14ac:dyDescent="0.5">
      <c r="B7" s="128">
        <f t="array" ref="B7:H7">DaysAndWeeks+DATE(CalendarYear,10,1)-WEEKDAY(DATE(CalendarYear,10,1),(週の開始日="月曜日")+1)+15</f>
        <v>46306</v>
      </c>
      <c r="C7" s="128">
        <v>46307</v>
      </c>
      <c r="D7" s="76">
        <v>46308</v>
      </c>
      <c r="E7" s="76">
        <v>46309</v>
      </c>
      <c r="F7" s="76">
        <v>46310</v>
      </c>
      <c r="G7" s="76">
        <v>46311</v>
      </c>
      <c r="H7" s="76">
        <v>46312</v>
      </c>
    </row>
    <row r="8" spans="2:11" ht="73" customHeight="1" x14ac:dyDescent="0.5">
      <c r="B8" s="106" t="s">
        <v>20</v>
      </c>
      <c r="C8" s="166" t="s">
        <v>81</v>
      </c>
      <c r="D8" s="127"/>
      <c r="E8" s="165" t="s">
        <v>77</v>
      </c>
      <c r="F8" s="106" t="s">
        <v>20</v>
      </c>
      <c r="G8" s="106" t="s">
        <v>20</v>
      </c>
      <c r="H8" s="160"/>
    </row>
    <row r="9" spans="2:11" ht="19.5" customHeight="1" x14ac:dyDescent="0.5">
      <c r="B9" s="129">
        <f t="array" ref="B9:H9">DaysAndWeeks+DATE(CalendarYear,10,1)-WEEKDAY(DATE(CalendarYear,10,1),(週の開始日="月曜日")+1)+22</f>
        <v>46313</v>
      </c>
      <c r="C9" s="76">
        <v>46314</v>
      </c>
      <c r="D9" s="76">
        <v>46315</v>
      </c>
      <c r="E9" s="76">
        <v>46316</v>
      </c>
      <c r="F9" s="76">
        <v>46317</v>
      </c>
      <c r="G9" s="76">
        <v>46318</v>
      </c>
      <c r="H9" s="76">
        <v>46319</v>
      </c>
    </row>
    <row r="10" spans="2:11" ht="73" customHeight="1" x14ac:dyDescent="0.5">
      <c r="B10" s="106" t="s">
        <v>20</v>
      </c>
      <c r="C10" s="161"/>
      <c r="D10" s="161"/>
      <c r="E10" s="162"/>
      <c r="F10" s="163"/>
      <c r="G10" s="162"/>
      <c r="H10" s="164"/>
    </row>
    <row r="11" spans="2:11" ht="19.5" customHeight="1" x14ac:dyDescent="0.5">
      <c r="B11" s="128">
        <f t="array" ref="B11:H11">DaysAndWeeks+DATE(CalendarYear,10,1)-WEEKDAY(DATE(CalendarYear,10,1),(週の開始日="月曜日")+1)+29</f>
        <v>46320</v>
      </c>
      <c r="C11" s="76">
        <v>46321</v>
      </c>
      <c r="D11" s="76">
        <v>46322</v>
      </c>
      <c r="E11" s="169">
        <v>46323</v>
      </c>
      <c r="F11" s="169">
        <v>46324</v>
      </c>
      <c r="G11" s="170">
        <v>46325</v>
      </c>
      <c r="H11" s="76">
        <v>46326</v>
      </c>
    </row>
    <row r="12" spans="2:11" ht="73" customHeight="1" x14ac:dyDescent="0.5">
      <c r="B12" s="106" t="s">
        <v>20</v>
      </c>
      <c r="C12" s="87"/>
      <c r="D12" s="87"/>
      <c r="E12" s="159"/>
      <c r="F12" s="110"/>
      <c r="G12" s="87"/>
      <c r="H12" s="76"/>
    </row>
  </sheetData>
  <phoneticPr fontId="32"/>
  <conditionalFormatting sqref="B3:G3">
    <cfRule type="expression" dxfId="18" priority="9">
      <formula>DAY(B3)&gt;8</formula>
    </cfRule>
  </conditionalFormatting>
  <conditionalFormatting sqref="B11:H11">
    <cfRule type="expression" dxfId="17" priority="10">
      <formula>AND(DAY(B11)&gt;=1,DAY(B11)&lt;=15)</formula>
    </cfRule>
  </conditionalFormatting>
  <conditionalFormatting sqref="C9:H9">
    <cfRule type="expression" dxfId="16" priority="1">
      <formula>AND(DAY(C9)&gt;=1,DAY(C9)&lt;=15)</formula>
    </cfRule>
  </conditionalFormatting>
  <dataValidations count="7">
    <dataValidation allowBlank="1" showInputMessage="1" showErrorMessage="1" prompt="曜日は自動的に決定されます" sqref="C2:H2" xr:uid="{00000000-0002-0000-09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9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9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900-000003000000}"/>
    <dataValidation allowBlank="1" showInputMessage="1" showErrorMessage="1" prompt="10 月の月間カレンダー" sqref="A1" xr:uid="{00000000-0002-0000-0900-000005000000}"/>
    <dataValidation allowBlank="1" showInputMessage="1" showErrorMessage="1" prompt="この行と行 6、8、10、12、14 は、上のセルのカレンダー日に関連する毎日のメモを入力するためのセルです" sqref="B4 B10 B6 B8 B12 E8:G8" xr:uid="{00000000-0002-0000-09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873421E6-8E6D-4E29-8E27-EC2434AD0373}"/>
  </dataValidations>
  <printOptions horizontalCentered="1" verticalCentered="1"/>
  <pageMargins left="0.7" right="0.7" top="0.75" bottom="0.75" header="0.3" footer="0.3"/>
  <pageSetup paperSize="9" scale="82" fitToHeight="0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K12"/>
  <sheetViews>
    <sheetView showGridLines="0" tabSelected="1" zoomScale="39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6384" width="8.92578125" style="1"/>
  </cols>
  <sheetData>
    <row r="1" spans="2:11" ht="59.25" customHeight="1" x14ac:dyDescent="0.35">
      <c r="B1" s="17" t="str">
        <f>CalendarYear&amp;"年11月 "</f>
        <v xml:space="preserve">2026年11月 </v>
      </c>
      <c r="C1" s="18"/>
      <c r="D1" s="18"/>
      <c r="E1" s="19"/>
      <c r="F1" s="19"/>
      <c r="G1" s="19"/>
      <c r="H1" s="20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DaysAndWeeks+DATE(CalendarYear,11,1)-WEEKDAY(DATE(CalendarYear,11,1),(週の開始日="月曜日")+1)+1</f>
        <v>46327</v>
      </c>
      <c r="C3" s="76">
        <v>46328</v>
      </c>
      <c r="D3" s="76">
        <v>46329</v>
      </c>
      <c r="E3" s="76">
        <v>46330</v>
      </c>
      <c r="F3" s="76">
        <v>46331</v>
      </c>
      <c r="G3" s="76">
        <v>46332</v>
      </c>
      <c r="H3" s="76">
        <v>46333</v>
      </c>
    </row>
    <row r="4" spans="2:11" ht="57.9" customHeight="1" x14ac:dyDescent="0.75">
      <c r="B4" s="106" t="s">
        <v>20</v>
      </c>
      <c r="C4" s="89"/>
      <c r="D4" s="166" t="s">
        <v>82</v>
      </c>
      <c r="E4" s="89"/>
      <c r="F4" s="76"/>
      <c r="G4" s="76"/>
      <c r="H4" s="88"/>
    </row>
    <row r="5" spans="2:11" ht="19.5" customHeight="1" x14ac:dyDescent="0.5">
      <c r="B5" s="75">
        <f t="array" ref="B5:H5">DaysAndWeeks+DATE(CalendarYear,11,1)-WEEKDAY(DATE(CalendarYear,11,1),(週の開始日="月曜日")+1)+8</f>
        <v>46334</v>
      </c>
      <c r="C5" s="87">
        <v>46335</v>
      </c>
      <c r="D5" s="87">
        <v>46336</v>
      </c>
      <c r="E5" s="87">
        <v>46337</v>
      </c>
      <c r="F5" s="87">
        <v>46338</v>
      </c>
      <c r="G5" s="87">
        <v>46339</v>
      </c>
      <c r="H5" s="87">
        <v>46340</v>
      </c>
    </row>
    <row r="6" spans="2:11" ht="57.9" customHeight="1" x14ac:dyDescent="0.5">
      <c r="B6" s="106" t="s">
        <v>20</v>
      </c>
      <c r="C6" s="87"/>
      <c r="D6" s="87"/>
      <c r="E6" s="87"/>
      <c r="F6" s="87"/>
      <c r="G6" s="87"/>
      <c r="H6" s="88"/>
      <c r="K6" s="70"/>
    </row>
    <row r="7" spans="2:11" ht="19.5" customHeight="1" x14ac:dyDescent="0.5">
      <c r="B7" s="76">
        <f t="array" ref="B7:H7">DaysAndWeeks+DATE(CalendarYear,11,1)-WEEKDAY(DATE(CalendarYear,11,1),(週の開始日="月曜日")+1)+15</f>
        <v>46341</v>
      </c>
      <c r="C7" s="76">
        <v>46342</v>
      </c>
      <c r="D7" s="87">
        <v>46343</v>
      </c>
      <c r="E7" s="87">
        <v>46344</v>
      </c>
      <c r="F7" s="87">
        <v>46345</v>
      </c>
      <c r="G7" s="87">
        <v>46346</v>
      </c>
      <c r="H7" s="87">
        <v>46347</v>
      </c>
    </row>
    <row r="8" spans="2:11" ht="57.9" customHeight="1" x14ac:dyDescent="0.5">
      <c r="B8" s="106" t="s">
        <v>20</v>
      </c>
      <c r="C8" s="76"/>
      <c r="D8" s="76"/>
      <c r="E8" s="76"/>
      <c r="F8" s="76"/>
      <c r="G8" s="76"/>
      <c r="H8" s="88"/>
    </row>
    <row r="9" spans="2:11" ht="19.5" customHeight="1" x14ac:dyDescent="0.5">
      <c r="B9" s="75">
        <f t="array" ref="B9:H9">DaysAndWeeks+DATE(CalendarYear,11,1)-WEEKDAY(DATE(CalendarYear,11,1),(週の開始日="月曜日")+1)+22</f>
        <v>46348</v>
      </c>
      <c r="C9" s="76">
        <v>46349</v>
      </c>
      <c r="D9" s="76">
        <v>46350</v>
      </c>
      <c r="E9" s="76">
        <v>46351</v>
      </c>
      <c r="F9" s="76">
        <v>46352</v>
      </c>
      <c r="G9" s="76">
        <v>46353</v>
      </c>
      <c r="H9" s="76">
        <v>46354</v>
      </c>
    </row>
    <row r="10" spans="2:11" ht="57.9" customHeight="1" x14ac:dyDescent="0.5">
      <c r="B10" s="106" t="s">
        <v>20</v>
      </c>
      <c r="C10" s="166" t="s">
        <v>83</v>
      </c>
      <c r="D10" s="87"/>
      <c r="E10" s="87"/>
      <c r="F10" s="111"/>
      <c r="G10" s="107" t="s">
        <v>26</v>
      </c>
      <c r="H10" s="88"/>
    </row>
    <row r="11" spans="2:11" ht="19.5" customHeight="1" x14ac:dyDescent="0.5">
      <c r="B11" s="76">
        <f t="array" ref="B11:H11">DaysAndWeeks+DATE(CalendarYear,11,1)-WEEKDAY(DATE(CalendarYear,11,1),(週の開始日="月曜日")+1)+29</f>
        <v>46355</v>
      </c>
      <c r="C11" s="87">
        <v>46356</v>
      </c>
      <c r="D11" s="167">
        <v>46357</v>
      </c>
      <c r="E11" s="167">
        <v>46358</v>
      </c>
      <c r="F11" s="167">
        <v>46359</v>
      </c>
      <c r="G11" s="167">
        <v>46360</v>
      </c>
      <c r="H11" s="167">
        <v>46361</v>
      </c>
    </row>
    <row r="12" spans="2:11" ht="57.9" customHeight="1" x14ac:dyDescent="0.55000000000000004">
      <c r="B12" s="106" t="s">
        <v>20</v>
      </c>
      <c r="C12" s="126"/>
      <c r="D12" s="135"/>
      <c r="E12" s="107"/>
      <c r="F12" s="107"/>
      <c r="G12" s="76"/>
      <c r="H12" s="88"/>
    </row>
  </sheetData>
  <phoneticPr fontId="32"/>
  <conditionalFormatting sqref="B11">
    <cfRule type="expression" dxfId="15" priority="7">
      <formula>AND(DAY(B11)&gt;=1,DAY(B11)&lt;=15)</formula>
    </cfRule>
  </conditionalFormatting>
  <conditionalFormatting sqref="B3:G3">
    <cfRule type="expression" dxfId="14" priority="6">
      <formula>DAY(B3)&gt;8</formula>
    </cfRule>
  </conditionalFormatting>
  <dataValidations count="7">
    <dataValidation allowBlank="1" showInputMessage="1" showErrorMessage="1" prompt="曜日は自動的に決定されます" sqref="C2:H2" xr:uid="{00000000-0002-0000-0A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A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A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A00-000003000000}"/>
    <dataValidation allowBlank="1" showInputMessage="1" showErrorMessage="1" prompt="11 月の月間カレンダー" sqref="A1" xr:uid="{00000000-0002-0000-0A00-000005000000}"/>
    <dataValidation allowBlank="1" showInputMessage="1" showErrorMessage="1" prompt="この行と行 6、8、10、12、14 は、上のセルのカレンダー日に関連する毎日のメモを入力するためのセルです" sqref="B4 B10 B8 B12:C12 B6" xr:uid="{00000000-0002-0000-0A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3A4E290F-6134-4539-A45D-9C6B0C71CC5F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K12"/>
  <sheetViews>
    <sheetView showGridLines="0" tabSelected="1" zoomScale="31" zoomScaleNormal="55" zoomScalePageLayoutView="40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6384" width="8.92578125" style="1"/>
  </cols>
  <sheetData>
    <row r="1" spans="2:11" ht="59.25" customHeight="1" x14ac:dyDescent="0.35">
      <c r="B1" s="112" t="str">
        <f>CalendarYear&amp;"年12月 "</f>
        <v xml:space="preserve">2026年12月 </v>
      </c>
      <c r="C1" s="14"/>
      <c r="D1" s="14"/>
      <c r="E1" s="15"/>
      <c r="F1" s="15"/>
      <c r="G1" s="15"/>
      <c r="H1" s="16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>UPPER(TEXT(D3,"aaaa"))</f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DaysAndWeeks+DATE(CalendarYear,12,1)-WEEKDAY(DATE(CalendarYear,12,1),(週の開始日="月曜日")+1)+1</f>
        <v>46355</v>
      </c>
      <c r="C3" s="76">
        <v>46356</v>
      </c>
      <c r="D3" s="76">
        <v>46357</v>
      </c>
      <c r="E3" s="76">
        <v>46358</v>
      </c>
      <c r="F3" s="76">
        <v>46359</v>
      </c>
      <c r="G3" s="76">
        <v>46360</v>
      </c>
      <c r="H3" s="76">
        <v>46361</v>
      </c>
    </row>
    <row r="4" spans="2:11" ht="57.9" customHeight="1" x14ac:dyDescent="0.75">
      <c r="B4" s="106" t="s">
        <v>20</v>
      </c>
      <c r="C4" s="89"/>
      <c r="D4" s="89"/>
      <c r="E4" s="89"/>
      <c r="F4" s="76"/>
      <c r="G4" s="76"/>
      <c r="H4" s="88"/>
    </row>
    <row r="5" spans="2:11" ht="19.5" customHeight="1" x14ac:dyDescent="0.5">
      <c r="B5" s="75">
        <f t="array" ref="B5:H5">DaysAndWeeks+DATE(CalendarYear,12,1)-WEEKDAY(DATE(CalendarYear,12,1),(週の開始日="月曜日")+1)+8</f>
        <v>46362</v>
      </c>
      <c r="C5" s="76">
        <v>46363</v>
      </c>
      <c r="D5" s="76">
        <v>46364</v>
      </c>
      <c r="E5" s="76">
        <v>46365</v>
      </c>
      <c r="F5" s="87">
        <v>46366</v>
      </c>
      <c r="G5" s="87">
        <v>46367</v>
      </c>
      <c r="H5" s="87">
        <v>46368</v>
      </c>
    </row>
    <row r="6" spans="2:11" ht="57.9" customHeight="1" x14ac:dyDescent="0.5">
      <c r="B6" s="106" t="s">
        <v>20</v>
      </c>
      <c r="C6" s="76"/>
      <c r="D6" s="76"/>
      <c r="E6" s="76"/>
      <c r="F6" s="87"/>
      <c r="G6" s="87"/>
      <c r="H6" s="88" t="s">
        <v>85</v>
      </c>
      <c r="K6" s="70"/>
    </row>
    <row r="7" spans="2:11" ht="19.5" customHeight="1" x14ac:dyDescent="0.5">
      <c r="B7" s="76">
        <f t="array" ref="B7:H7">DaysAndWeeks+DATE(CalendarYear,12,1)-WEEKDAY(DATE(CalendarYear,12,1),(週の開始日="月曜日")+1)+15</f>
        <v>46369</v>
      </c>
      <c r="C7" s="76">
        <v>46370</v>
      </c>
      <c r="D7" s="76">
        <v>46371</v>
      </c>
      <c r="E7" s="76">
        <v>46372</v>
      </c>
      <c r="F7" s="76">
        <v>46373</v>
      </c>
      <c r="G7" s="76">
        <v>46374</v>
      </c>
      <c r="H7" s="76">
        <v>46375</v>
      </c>
    </row>
    <row r="8" spans="2:11" ht="82" customHeight="1" x14ac:dyDescent="0.5">
      <c r="B8" s="106" t="s">
        <v>20</v>
      </c>
      <c r="C8" s="87"/>
      <c r="D8" s="87"/>
      <c r="E8" s="87"/>
      <c r="F8" s="76"/>
      <c r="G8" s="76"/>
      <c r="H8" s="88"/>
    </row>
    <row r="9" spans="2:11" ht="19.5" customHeight="1" x14ac:dyDescent="0.5">
      <c r="B9" s="75">
        <f t="array" ref="B9:H9">DaysAndWeeks+DATE(CalendarYear,12,1)-WEEKDAY(DATE(CalendarYear,12,1),(週の開始日="月曜日")+1)+22</f>
        <v>46376</v>
      </c>
      <c r="C9" s="76">
        <v>46377</v>
      </c>
      <c r="D9" s="76">
        <v>46378</v>
      </c>
      <c r="E9" s="76">
        <v>46379</v>
      </c>
      <c r="F9" s="76">
        <v>46380</v>
      </c>
      <c r="G9" s="76">
        <v>46381</v>
      </c>
      <c r="H9" s="76">
        <v>46382</v>
      </c>
    </row>
    <row r="10" spans="2:11" ht="57.9" customHeight="1" x14ac:dyDescent="0.55000000000000004">
      <c r="B10" s="106" t="s">
        <v>20</v>
      </c>
      <c r="D10" s="87"/>
      <c r="E10" s="87"/>
      <c r="F10" s="87"/>
      <c r="G10" s="115" t="s">
        <v>29</v>
      </c>
      <c r="H10" s="130"/>
    </row>
    <row r="11" spans="2:11" ht="19.5" customHeight="1" x14ac:dyDescent="0.5">
      <c r="B11" s="76">
        <f t="array" ref="B11:H11">DaysAndWeeks+DATE(CalendarYear,12,1)-WEEKDAY(DATE(CalendarYear,12,1),(週の開始日="月曜日")+1)+29</f>
        <v>46383</v>
      </c>
      <c r="C11" s="76">
        <v>46384</v>
      </c>
      <c r="D11" s="76">
        <v>46385</v>
      </c>
      <c r="E11" s="76">
        <v>46386</v>
      </c>
      <c r="F11" s="76">
        <v>46387</v>
      </c>
      <c r="G11" s="76">
        <v>46388</v>
      </c>
      <c r="H11" s="76">
        <v>46389</v>
      </c>
    </row>
    <row r="12" spans="2:11" ht="57.9" customHeight="1" x14ac:dyDescent="0.55000000000000004">
      <c r="B12" s="113"/>
      <c r="C12" s="130" t="s">
        <v>28</v>
      </c>
      <c r="D12" s="114" t="s">
        <v>30</v>
      </c>
      <c r="E12" s="106" t="s">
        <v>20</v>
      </c>
      <c r="F12" s="106" t="s">
        <v>20</v>
      </c>
      <c r="G12" s="76"/>
      <c r="H12" s="76"/>
    </row>
  </sheetData>
  <phoneticPr fontId="32"/>
  <conditionalFormatting sqref="B3:D3 F3:G3">
    <cfRule type="expression" dxfId="13" priority="5">
      <formula>DAY(B3)&gt;8</formula>
    </cfRule>
  </conditionalFormatting>
  <conditionalFormatting sqref="B11:H11">
    <cfRule type="expression" dxfId="12" priority="6">
      <formula>AND(DAY(B11)&gt;=1,DAY(B11)&lt;=15)</formula>
    </cfRule>
  </conditionalFormatting>
  <conditionalFormatting sqref="C9:H9">
    <cfRule type="expression" dxfId="11" priority="2">
      <formula>AND(DAY(C9)&gt;=1,DAY(C9)&lt;=15)</formula>
    </cfRule>
  </conditionalFormatting>
  <dataValidations disablePrompts="1" count="7">
    <dataValidation allowBlank="1" showInputMessage="1" showErrorMessage="1" prompt="曜日は自動的に決定されます" sqref="C2:H2" xr:uid="{00000000-0002-0000-0B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B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B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B00-000003000000}"/>
    <dataValidation allowBlank="1" showInputMessage="1" showErrorMessage="1" prompt="12 月の月間カレンダー" sqref="A1" xr:uid="{00000000-0002-0000-0B00-000005000000}"/>
    <dataValidation allowBlank="1" showInputMessage="1" showErrorMessage="1" prompt="この行と行 6、8、10、12、14 は、上のセルのカレンダー日に関連する毎日のメモを入力するためのセルです" sqref="B10 B6 B8 B4 E12:F12" xr:uid="{00000000-0002-0000-0B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0ED9C6F5-D117-4D38-BF48-93FAA0D1B91E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15E55-E4F2-4CA5-84EF-6CC3827F6041}">
  <sheetPr>
    <tabColor theme="6"/>
    <pageSetUpPr autoPageBreaks="0" fitToPage="1"/>
  </sheetPr>
  <dimension ref="A1:K14"/>
  <sheetViews>
    <sheetView showGridLines="0" tabSelected="1" topLeftCell="B1" zoomScale="50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2.78515625" style="1" customWidth="1"/>
    <col min="11" max="11" width="13.78515625" style="1" customWidth="1"/>
    <col min="12" max="16384" width="8.92578125" style="1"/>
  </cols>
  <sheetData>
    <row r="1" spans="1:11" s="6" customFormat="1" ht="60" customHeight="1" x14ac:dyDescent="0.35">
      <c r="A1" s="1"/>
      <c r="B1" s="2" t="str">
        <f>CalendarYear&amp;"年1月 "</f>
        <v xml:space="preserve">2027年1月 </v>
      </c>
      <c r="C1" s="3"/>
      <c r="D1" s="3"/>
      <c r="E1" s="4"/>
      <c r="F1" s="4"/>
      <c r="G1" s="4"/>
      <c r="H1" s="5"/>
    </row>
    <row r="2" spans="1:11" s="172" customFormat="1" ht="21.75" customHeight="1" x14ac:dyDescent="0.35">
      <c r="A2" s="100"/>
      <c r="B2" s="99" t="str">
        <f>週の開始日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  <c r="J2" s="174" t="s">
        <v>0</v>
      </c>
      <c r="K2" s="174"/>
    </row>
    <row r="3" spans="1:11" s="8" customFormat="1" ht="19.5" customHeight="1" x14ac:dyDescent="0.5">
      <c r="A3" s="1"/>
      <c r="B3" s="72">
        <f t="array" ref="B3:H3">DaysAndWeeks+DATE(CalendarYear,1,1)-WEEKDAY(DATE(CalendarYear,1,1),(週の開始日="月曜日")+1)+1</f>
        <v>46383</v>
      </c>
      <c r="C3" s="72">
        <v>46384</v>
      </c>
      <c r="D3" s="72">
        <v>46385</v>
      </c>
      <c r="E3" s="72">
        <v>46386</v>
      </c>
      <c r="F3" s="76">
        <v>46387</v>
      </c>
      <c r="G3" s="76">
        <v>46388</v>
      </c>
      <c r="H3" s="76">
        <v>46389</v>
      </c>
      <c r="J3" s="9" t="s">
        <v>1</v>
      </c>
      <c r="K3" s="10">
        <v>2027</v>
      </c>
    </row>
    <row r="4" spans="1:11" ht="57.9" customHeight="1" x14ac:dyDescent="0.35">
      <c r="B4" s="116"/>
      <c r="C4" s="116"/>
      <c r="D4" s="116"/>
      <c r="E4" s="116"/>
      <c r="F4" s="116"/>
      <c r="G4" s="91" t="s">
        <v>20</v>
      </c>
      <c r="H4" s="91" t="s">
        <v>20</v>
      </c>
      <c r="J4" s="11" t="s">
        <v>2</v>
      </c>
      <c r="K4" s="12" t="s">
        <v>3</v>
      </c>
    </row>
    <row r="5" spans="1:11" s="8" customFormat="1" ht="19.5" customHeight="1" x14ac:dyDescent="0.5">
      <c r="A5" s="1"/>
      <c r="B5" s="75">
        <f t="array" ref="B5:H5">DaysAndWeeks+DATE(CalendarYear,1,1)-WEEKDAY(DATE(CalendarYear,1,1),(週の開始日="月曜日")+1)+8</f>
        <v>46390</v>
      </c>
      <c r="C5" s="76">
        <v>46391</v>
      </c>
      <c r="D5" s="76">
        <v>46392</v>
      </c>
      <c r="E5" s="76">
        <v>46393</v>
      </c>
      <c r="F5" s="76">
        <v>46394</v>
      </c>
      <c r="G5" s="76">
        <v>46395</v>
      </c>
      <c r="H5" s="76">
        <v>46396</v>
      </c>
    </row>
    <row r="6" spans="1:11" ht="57.9" customHeight="1" x14ac:dyDescent="0.75">
      <c r="B6" s="91" t="s">
        <v>20</v>
      </c>
      <c r="C6" s="91" t="s">
        <v>20</v>
      </c>
      <c r="D6" s="89"/>
      <c r="E6" s="89"/>
      <c r="F6" s="76"/>
      <c r="G6" s="76"/>
      <c r="H6" s="76"/>
      <c r="J6" s="13"/>
      <c r="K6" s="69"/>
    </row>
    <row r="7" spans="1:11" s="8" customFormat="1" ht="19.5" customHeight="1" x14ac:dyDescent="0.5">
      <c r="A7" s="1"/>
      <c r="B7" s="76">
        <f t="array" ref="B7:H7">DaysAndWeeks+DATE(CalendarYear,1,1)-WEEKDAY(DATE(CalendarYear,1,1),(週の開始日="月曜日")+1)+15</f>
        <v>46397</v>
      </c>
      <c r="C7" s="76">
        <v>46398</v>
      </c>
      <c r="D7" s="76">
        <v>46399</v>
      </c>
      <c r="E7" s="76">
        <v>46400</v>
      </c>
      <c r="F7" s="87">
        <v>46401</v>
      </c>
      <c r="G7" s="87">
        <v>46402</v>
      </c>
      <c r="H7" s="87">
        <v>46403</v>
      </c>
      <c r="J7" s="13"/>
    </row>
    <row r="8" spans="1:11" ht="57.9" customHeight="1" x14ac:dyDescent="0.5">
      <c r="B8" s="93" t="s">
        <v>20</v>
      </c>
      <c r="C8" s="117" t="s">
        <v>32</v>
      </c>
      <c r="D8" s="76"/>
      <c r="E8" s="76"/>
      <c r="F8" s="87"/>
      <c r="G8" s="87"/>
      <c r="H8" s="87"/>
    </row>
    <row r="9" spans="1:11" s="8" customFormat="1" ht="19.5" customHeight="1" x14ac:dyDescent="0.5">
      <c r="A9" s="1"/>
      <c r="B9" s="75">
        <f t="array" ref="B9:H9">DaysAndWeeks+DATE(CalendarYear,1,1)-WEEKDAY(DATE(CalendarYear,1,1),(週の開始日="月曜日")+1)+22</f>
        <v>46404</v>
      </c>
      <c r="C9" s="87">
        <v>46405</v>
      </c>
      <c r="D9" s="87">
        <v>46406</v>
      </c>
      <c r="E9" s="87">
        <v>46407</v>
      </c>
      <c r="F9" s="76">
        <v>46408</v>
      </c>
      <c r="G9" s="76">
        <v>46409</v>
      </c>
      <c r="H9" s="76">
        <v>46410</v>
      </c>
    </row>
    <row r="10" spans="1:11" ht="57.9" customHeight="1" x14ac:dyDescent="0.5">
      <c r="B10" s="91" t="s">
        <v>20</v>
      </c>
      <c r="C10" s="87"/>
      <c r="D10" s="87"/>
      <c r="E10" s="87"/>
      <c r="F10" s="76"/>
      <c r="G10" s="76"/>
      <c r="H10" s="76"/>
    </row>
    <row r="11" spans="1:11" s="8" customFormat="1" ht="19.5" customHeight="1" x14ac:dyDescent="0.5">
      <c r="A11" s="1"/>
      <c r="B11" s="76">
        <f t="array" ref="B11:H11">DaysAndWeeks+DATE(CalendarYear,1,1)-WEEKDAY(DATE(CalendarYear,1,1),(週の開始日="月曜日")+1)+29</f>
        <v>46411</v>
      </c>
      <c r="C11" s="76">
        <v>46412</v>
      </c>
      <c r="D11" s="76">
        <v>46413</v>
      </c>
      <c r="E11" s="76">
        <v>46414</v>
      </c>
      <c r="F11" s="87">
        <v>46415</v>
      </c>
      <c r="G11" s="87">
        <v>46416</v>
      </c>
      <c r="H11" s="76">
        <v>46417</v>
      </c>
    </row>
    <row r="12" spans="1:11" ht="57.9" customHeight="1" x14ac:dyDescent="0.5">
      <c r="B12" s="92" t="s">
        <v>20</v>
      </c>
      <c r="C12" s="107" t="s">
        <v>33</v>
      </c>
      <c r="D12" s="76"/>
      <c r="E12" s="94"/>
      <c r="F12" s="76"/>
      <c r="G12" s="76"/>
      <c r="H12" s="88" t="s">
        <v>85</v>
      </c>
    </row>
    <row r="13" spans="1:11" s="8" customFormat="1" ht="19.5" customHeight="1" x14ac:dyDescent="0.5">
      <c r="A13" s="1"/>
      <c r="B13" s="76">
        <f t="array" ref="B13:C13">DaysAndWeeks+DATE(CalendarYear,1,1)-WEEKDAY(DATE(CalendarYear,1,1),(週の開始日="月曜日")+1)+36</f>
        <v>46418</v>
      </c>
      <c r="C13" s="57">
        <v>46419</v>
      </c>
      <c r="D13" s="175"/>
      <c r="E13" s="176"/>
      <c r="F13" s="176"/>
      <c r="G13" s="176"/>
      <c r="H13" s="177"/>
    </row>
    <row r="14" spans="1:11" ht="76.25" customHeight="1" x14ac:dyDescent="0.35">
      <c r="B14" s="92"/>
      <c r="C14" s="57"/>
      <c r="D14" s="178"/>
      <c r="E14" s="179"/>
      <c r="F14" s="179"/>
      <c r="G14" s="179"/>
      <c r="H14" s="180"/>
    </row>
  </sheetData>
  <mergeCells count="2">
    <mergeCell ref="J2:K2"/>
    <mergeCell ref="D13:H14"/>
  </mergeCells>
  <phoneticPr fontId="32"/>
  <conditionalFormatting sqref="B13:D13">
    <cfRule type="expression" dxfId="10" priority="1">
      <formula>AND(DAY(B13)&gt;=1,DAY(B13)&lt;=15)</formula>
    </cfRule>
  </conditionalFormatting>
  <conditionalFormatting sqref="B11:E11">
    <cfRule type="expression" dxfId="9" priority="4">
      <formula>AND(DAY(B11)&gt;=1,DAY(B11)&lt;=15)</formula>
    </cfRule>
  </conditionalFormatting>
  <conditionalFormatting sqref="B3:G3">
    <cfRule type="expression" dxfId="8" priority="6">
      <formula>DAY(B3)&gt;8</formula>
    </cfRule>
  </conditionalFormatting>
  <conditionalFormatting sqref="C5:D5">
    <cfRule type="expression" dxfId="7" priority="5">
      <formula>DAY(C5)&gt;8</formula>
    </cfRule>
  </conditionalFormatting>
  <dataValidations count="13">
    <dataValidation allowBlank="1" showInputMessage="1" showErrorMessage="1" prompt="右側のセルにメモを入力します" sqref="D13" xr:uid="{AF2A3153-E144-44E2-A720-F5ED8291D0FC}"/>
    <dataValidation allowBlank="1" showInputMessage="1" showErrorMessage="1" prompt="このセルの年が自動的に更新されます。年を変更するには、セル K3 で別の年を選択します。" sqref="C1" xr:uid="{68DB1B5F-672F-42EA-B173-279D18DF96BF}"/>
    <dataValidation allowBlank="1" showInputMessage="1" showErrorMessage="1" prompt="この行と行 6、8、10、12、14 は、上のセルのカレンダー日に関連する毎日のメモを入力するためのセルです" sqref="B4" xr:uid="{70730B73-C526-408E-A9EB-5A1D06B87295}"/>
    <dataValidation allowBlank="1" showInputMessage="1" showErrorMessage="1" prompt="曜日は自動的に決定されます" sqref="C2:H2" xr:uid="{00000000-0002-0000-0000-00000A000000}"/>
    <dataValidation allowBlank="1" showErrorMessage="1" prompt="このセルの年は、セル K2 に入力された年に基づいて自動的に更新されます。下のカレンダーには、細字フォントの網掛けの前の月と次の月の日付が含まれます" sqref="B1" xr:uid="{00000000-0002-0000-0000-000009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69583AE5-9634-4EA9-9AFA-7CAF7CE74697}"/>
    <dataValidation allowBlank="1" showInputMessage="1" showErrorMessage="1" prompt="この行には、このカレンダーの曜日名が含まれます。このセルには、週の最初の曜日が含まれます。最初の曜日を変更するには、セル K4 に新しい曜日を入力します" sqref="B2" xr:uid="{00000000-0002-0000-0000-000007000000}"/>
    <dataValidation allowBlank="1" showInputMessage="1" showErrorMessage="1" prompt="このセルに年を入力します" sqref="K3" xr:uid="{00000000-0002-0000-0000-000006000000}"/>
    <dataValidation allowBlank="1" showInputMessage="1" showErrorMessage="1" prompt="右側のセルで週の最初の曜日を選びます" sqref="J4" xr:uid="{00000000-0002-0000-0000-000005000000}"/>
    <dataValidation allowBlank="1" showInputMessage="1" showErrorMessage="1" prompt="右のセルに年を入力します" sqref="J3" xr:uid="{00000000-0002-0000-0000-000004000000}"/>
    <dataValidation allowBlank="1" showInputMessage="1" showErrorMessage="1" prompt="年を入力し、下のセルでカレンダーの最初の日を選択します。これらのカレンダー設定用のセルは印刷されません。" sqref="J2" xr:uid="{00000000-0002-0000-0000-000003000000}"/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表示されます" sqref="A1" xr:uid="{00000000-0002-0000-0000-000001000000}"/>
    <dataValidation type="list" errorStyle="warning" allowBlank="1" showInputMessage="1" showErrorMessage="1" error="リストから曜日を選択します。[キャンセル] を選択し、Alt キーを押しながら下矢印キーを押して、ドロップダウン リストから曜日を選択します" prompt="このセルで週の最初の曜日を選びます。Alt キーを押しながら下矢印キーを押して、ドロップダウン リストを開き、Enter キーを押して週の最初の曜日を選択します" sqref="K4" xr:uid="{00000000-0002-0000-0000-000000000000}">
      <formula1>"日曜日,月曜日"</formula1>
    </dataValidation>
  </dataValidations>
  <printOptions horizontalCentered="1" verticalCentered="1"/>
  <pageMargins left="0.7" right="0.7" top="0.75" bottom="0.75" header="0.3" footer="0.3"/>
  <pageSetup paperSize="9" scale="82" orientation="landscape" r:id="rId1"/>
  <headerFooter differentFirst="1" alignWithMargins="0">
    <oddFooter>Page &amp;P of &amp;N</oddFooter>
  </headerFooter>
  <customProperties>
    <customPr name="SheetChange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6A865-146F-4785-8914-E0403099FDBF}">
  <sheetPr>
    <tabColor theme="6" tint="0.39997558519241921"/>
    <pageSetUpPr fitToPage="1"/>
  </sheetPr>
  <dimension ref="A1:N12"/>
  <sheetViews>
    <sheetView showGridLines="0" tabSelected="1" zoomScale="45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1:14" s="6" customFormat="1" ht="59.25" customHeight="1" x14ac:dyDescent="0.35">
      <c r="A1" s="1"/>
      <c r="B1" s="53" t="str">
        <f>CalendarYear&amp;"年2月 "</f>
        <v xml:space="preserve">2027年2月 </v>
      </c>
      <c r="C1" s="54"/>
      <c r="D1" s="54"/>
      <c r="E1" s="55"/>
      <c r="F1" s="55"/>
      <c r="G1" s="55"/>
      <c r="H1" s="56"/>
    </row>
    <row r="2" spans="1:14" s="172" customFormat="1" ht="21.75" customHeight="1" x14ac:dyDescent="0.35">
      <c r="A2" s="100"/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1:14" s="8" customFormat="1" ht="19.5" customHeight="1" x14ac:dyDescent="0.5">
      <c r="A3" s="1"/>
      <c r="B3" s="142">
        <f t="array" ref="B3:H3">DaysAndWeeks+DATE(CalendarYear,2,1)-WEEKDAY(DATE(CalendarYear,2,1),(週の開始日="月曜日")+1)+1</f>
        <v>46418</v>
      </c>
      <c r="C3" s="142">
        <v>46419</v>
      </c>
      <c r="D3" s="142">
        <v>46420</v>
      </c>
      <c r="E3" s="76">
        <v>46421</v>
      </c>
      <c r="F3" s="76">
        <v>46422</v>
      </c>
      <c r="G3" s="76">
        <v>46423</v>
      </c>
      <c r="H3" s="76">
        <v>46424</v>
      </c>
    </row>
    <row r="4" spans="1:14" ht="57.9" customHeight="1" x14ac:dyDescent="0.35">
      <c r="B4" s="173" t="s">
        <v>59</v>
      </c>
      <c r="C4" s="173"/>
      <c r="D4" s="173"/>
      <c r="E4" s="90"/>
      <c r="F4" s="74"/>
      <c r="G4" s="74"/>
      <c r="H4" s="74"/>
    </row>
    <row r="5" spans="1:14" s="8" customFormat="1" ht="19.5" customHeight="1" x14ac:dyDescent="0.5">
      <c r="A5" s="1"/>
      <c r="B5" s="75">
        <f t="array" ref="B5:H5">DaysAndWeeks+DATE(CalendarYear,2,1)-WEEKDAY(DATE(CalendarYear,2,1),(週の開始日="月曜日")+1)+8</f>
        <v>46425</v>
      </c>
      <c r="C5" s="76">
        <v>46426</v>
      </c>
      <c r="D5" s="76">
        <v>46427</v>
      </c>
      <c r="E5" s="76">
        <v>46428</v>
      </c>
      <c r="F5" s="87">
        <v>46429</v>
      </c>
      <c r="G5" s="87">
        <v>46430</v>
      </c>
      <c r="H5" s="87">
        <v>46431</v>
      </c>
    </row>
    <row r="6" spans="1:14" ht="57.9" customHeight="1" x14ac:dyDescent="0.35">
      <c r="B6" s="91" t="s">
        <v>20</v>
      </c>
      <c r="C6" s="74"/>
      <c r="D6" s="74"/>
      <c r="E6" s="74"/>
      <c r="F6" s="95" t="s">
        <v>35</v>
      </c>
      <c r="G6" s="74"/>
      <c r="H6" s="74"/>
      <c r="K6" s="70"/>
    </row>
    <row r="7" spans="1:14" s="8" customFormat="1" ht="19.5" customHeight="1" x14ac:dyDescent="0.5">
      <c r="A7" s="1"/>
      <c r="B7" s="76">
        <f t="array" ref="B7:H7">DaysAndWeeks+DATE(CalendarYear,2,1)-WEEKDAY(DATE(CalendarYear,2,1),(週の開始日="月曜日")+1)+15</f>
        <v>46432</v>
      </c>
      <c r="C7" s="87">
        <v>46433</v>
      </c>
      <c r="D7" s="87">
        <v>46434</v>
      </c>
      <c r="E7" s="87">
        <v>46435</v>
      </c>
      <c r="F7" s="76">
        <v>46436</v>
      </c>
      <c r="G7" s="76">
        <v>46437</v>
      </c>
      <c r="H7" s="76">
        <v>46438</v>
      </c>
    </row>
    <row r="8" spans="1:14" ht="57.9" customHeight="1" x14ac:dyDescent="0.5">
      <c r="B8" s="141" t="s">
        <v>58</v>
      </c>
      <c r="C8" s="95"/>
      <c r="E8" s="76"/>
      <c r="F8" s="76"/>
      <c r="G8" s="76"/>
      <c r="H8" s="76"/>
    </row>
    <row r="9" spans="1:14" s="8" customFormat="1" ht="19.5" customHeight="1" x14ac:dyDescent="0.5">
      <c r="A9" s="1"/>
      <c r="B9" s="75">
        <f t="array" ref="B9:H9">DaysAndWeeks+DATE(CalendarYear,2,1)-WEEKDAY(DATE(CalendarYear,2,1),(週の開始日="月曜日")+1)+22</f>
        <v>46439</v>
      </c>
      <c r="C9" s="76">
        <v>46440</v>
      </c>
      <c r="D9" s="76">
        <v>46441</v>
      </c>
      <c r="E9" s="76">
        <v>46442</v>
      </c>
      <c r="F9" s="76">
        <v>46443</v>
      </c>
      <c r="G9" s="87">
        <v>46444</v>
      </c>
      <c r="H9" s="87">
        <v>46445</v>
      </c>
    </row>
    <row r="10" spans="1:14" ht="57.9" customHeight="1" x14ac:dyDescent="0.35">
      <c r="B10" s="91" t="s">
        <v>20</v>
      </c>
      <c r="C10" s="74"/>
      <c r="D10" s="140" t="s">
        <v>84</v>
      </c>
      <c r="E10" s="74"/>
      <c r="F10" s="74"/>
      <c r="G10" s="74"/>
      <c r="H10" s="118" t="s">
        <v>54</v>
      </c>
      <c r="K10" s="1" t="s">
        <v>34</v>
      </c>
      <c r="M10" s="8"/>
      <c r="N10" s="8"/>
    </row>
    <row r="11" spans="1:14" s="8" customFormat="1" ht="19.5" customHeight="1" x14ac:dyDescent="0.5">
      <c r="A11" s="1"/>
      <c r="B11" s="76">
        <f t="array" ref="B11:H11">DaysAndWeeks+DATE(CalendarYear,2,1)-WEEKDAY(DATE(CalendarYear,2,1),(週の開始日="月曜日")+1)+29</f>
        <v>46446</v>
      </c>
      <c r="C11" s="76">
        <v>46447</v>
      </c>
      <c r="D11" s="76">
        <v>46448</v>
      </c>
      <c r="E11" s="76">
        <v>46449</v>
      </c>
      <c r="F11" s="76">
        <v>46450</v>
      </c>
      <c r="G11" s="76">
        <v>46451</v>
      </c>
      <c r="H11" s="76">
        <v>46452</v>
      </c>
      <c r="M11" s="1"/>
      <c r="N11" s="1"/>
    </row>
    <row r="12" spans="1:14" ht="57.9" customHeight="1" x14ac:dyDescent="0.5">
      <c r="B12" s="91" t="s">
        <v>20</v>
      </c>
      <c r="C12" s="155"/>
      <c r="D12" s="96"/>
      <c r="E12" s="76"/>
      <c r="F12" s="96"/>
      <c r="G12" s="74"/>
      <c r="H12" s="118"/>
    </row>
  </sheetData>
  <mergeCells count="1">
    <mergeCell ref="B4:D4"/>
  </mergeCells>
  <phoneticPr fontId="32"/>
  <conditionalFormatting sqref="B3:G3">
    <cfRule type="expression" dxfId="6" priority="3">
      <formula>DAY(B3)&gt;8</formula>
    </cfRule>
  </conditionalFormatting>
  <conditionalFormatting sqref="B11:H11">
    <cfRule type="expression" dxfId="5" priority="4">
      <formula>AND(DAY(B11)&gt;=1,DAY(B11)&lt;=15)</formula>
    </cfRule>
  </conditionalFormatting>
  <conditionalFormatting sqref="C9:F9">
    <cfRule type="expression" dxfId="4" priority="2">
      <formula>AND(DAY(C9)&gt;=1,DAY(C9)&lt;=15)</formula>
    </cfRule>
  </conditionalFormatting>
  <dataValidations count="7">
    <dataValidation allowBlank="1" showInputMessage="1" showErrorMessage="1" prompt="このセルの年が自動的に更新されます。年を変更するには、1 月のワークシートのセル K3 で別の年を選択します。" sqref="C1" xr:uid="{B76B5EE0-7A31-4E98-9046-DEB20A06C325}"/>
    <dataValidation allowBlank="1" showInputMessage="1" showErrorMessage="1" prompt="この行と行 6、8、10、12、14 は、上のセルのカレンダー日に関連する毎日のメモを入力するためのセルです" sqref="B4" xr:uid="{00000000-0002-0000-0100-000008000000}"/>
    <dataValidation allowBlank="1" showInputMessage="1" showErrorMessage="1" prompt="2 月の月間カレンダー" sqref="A1" xr:uid="{00000000-0002-0000-0100-000005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100-000003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100-000002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100-000001000000}"/>
    <dataValidation allowBlank="1" showInputMessage="1" showErrorMessage="1" prompt="曜日は自動的に決定されます" sqref="C2:H2" xr:uid="{00000000-0002-0000-0100-000000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>
    <oddFooter>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BD4C1-FBB7-4BE6-9054-AD93A4CA2760}">
  <dimension ref="A1:S19"/>
  <sheetViews>
    <sheetView zoomScale="95" zoomScaleNormal="145" workbookViewId="0">
      <selection activeCell="H15" sqref="H15"/>
    </sheetView>
  </sheetViews>
  <sheetFormatPr defaultColWidth="8.7109375" defaultRowHeight="15" x14ac:dyDescent="0.35"/>
  <cols>
    <col min="1" max="7" width="8.7109375" style="59"/>
    <col min="8" max="8" width="34.42578125" style="59" customWidth="1"/>
    <col min="9" max="15" width="8.7109375" style="59"/>
    <col min="16" max="16" width="14.5703125" style="59" customWidth="1"/>
    <col min="17" max="17" width="5.92578125" customWidth="1"/>
    <col min="18" max="16384" width="8.7109375" style="59"/>
  </cols>
  <sheetData>
    <row r="1" spans="1:19" ht="15.5" thickBot="1" x14ac:dyDescent="0.4">
      <c r="A1" s="58">
        <v>2026</v>
      </c>
      <c r="B1" s="65" t="s">
        <v>4</v>
      </c>
      <c r="C1" s="66" t="s">
        <v>5</v>
      </c>
      <c r="D1" s="66" t="s">
        <v>6</v>
      </c>
      <c r="E1" s="66" t="s">
        <v>7</v>
      </c>
      <c r="F1" s="66" t="s">
        <v>8</v>
      </c>
      <c r="G1" s="67" t="s">
        <v>9</v>
      </c>
      <c r="I1" s="58">
        <v>2025</v>
      </c>
      <c r="J1" s="65" t="s">
        <v>4</v>
      </c>
      <c r="K1" s="66" t="s">
        <v>5</v>
      </c>
      <c r="L1" s="66" t="s">
        <v>6</v>
      </c>
      <c r="M1" s="66" t="s">
        <v>7</v>
      </c>
      <c r="N1" s="66" t="s">
        <v>8</v>
      </c>
      <c r="O1" s="67" t="s">
        <v>9</v>
      </c>
      <c r="R1" s="119" t="str">
        <f>_xlfn.WEBSERVICE("http://api.excelapi.org/datetime/holiday-list?year=2025&amp;line="&amp;ROW())</f>
        <v>2025/1/1</v>
      </c>
      <c r="S1" s="119" t="str">
        <f>_xlfn.WEBSERVICE("http://api.excelapi.org/datetime/holiday?date="&amp;R1)</f>
        <v>元日</v>
      </c>
    </row>
    <row r="2" spans="1:19" ht="16.5" thickBot="1" x14ac:dyDescent="0.4">
      <c r="A2" s="62">
        <v>3</v>
      </c>
      <c r="B2" s="143">
        <v>5</v>
      </c>
      <c r="C2" s="143">
        <v>5</v>
      </c>
      <c r="D2" s="58">
        <v>4</v>
      </c>
      <c r="E2" s="58">
        <v>4</v>
      </c>
      <c r="F2" s="58">
        <v>4</v>
      </c>
      <c r="G2" s="58">
        <v>4</v>
      </c>
      <c r="I2" s="62">
        <v>3</v>
      </c>
      <c r="J2" s="58">
        <v>4</v>
      </c>
      <c r="K2" s="58">
        <v>4</v>
      </c>
      <c r="L2" s="58">
        <v>4</v>
      </c>
      <c r="M2" s="58">
        <v>4</v>
      </c>
      <c r="N2" s="58">
        <v>4</v>
      </c>
      <c r="O2" s="58">
        <v>4</v>
      </c>
      <c r="P2" s="59" t="s">
        <v>41</v>
      </c>
      <c r="Q2" s="59" t="s">
        <v>36</v>
      </c>
      <c r="R2" s="119" t="str">
        <f t="shared" ref="R2:R19" si="0">_xlfn.WEBSERVICE("http://api.excelapi.org/datetime/holiday-list?year=2025&amp;line="&amp;ROW())</f>
        <v>2025/1/13</v>
      </c>
      <c r="S2" s="119" t="str">
        <f t="shared" ref="S2:S19" si="1">_xlfn.WEBSERVICE("http://api.excelapi.org/datetime/holiday?date="&amp;R2)</f>
        <v>成人の日</v>
      </c>
    </row>
    <row r="3" spans="1:19" ht="16" x14ac:dyDescent="0.35">
      <c r="A3" s="63">
        <v>4</v>
      </c>
      <c r="B3" s="144">
        <v>4</v>
      </c>
      <c r="C3" s="144">
        <v>4</v>
      </c>
      <c r="D3" s="58">
        <v>4</v>
      </c>
      <c r="E3" s="58">
        <v>4</v>
      </c>
      <c r="F3" s="143">
        <v>3</v>
      </c>
      <c r="G3" s="58">
        <v>4</v>
      </c>
      <c r="H3" s="59" t="s">
        <v>69</v>
      </c>
      <c r="I3" s="63">
        <v>4</v>
      </c>
      <c r="J3" s="58">
        <v>4</v>
      </c>
      <c r="K3" s="58">
        <v>4</v>
      </c>
      <c r="L3" s="58">
        <v>4</v>
      </c>
      <c r="M3" s="58">
        <v>4</v>
      </c>
      <c r="N3" s="58">
        <v>4</v>
      </c>
      <c r="O3" s="58">
        <v>4</v>
      </c>
      <c r="P3" s="59" t="s">
        <v>42</v>
      </c>
      <c r="Q3" s="59" t="s">
        <v>37</v>
      </c>
      <c r="R3" s="119" t="str">
        <f t="shared" si="0"/>
        <v>2025/2/11</v>
      </c>
      <c r="S3" s="119" t="str">
        <f t="shared" si="1"/>
        <v>建国記念の日</v>
      </c>
    </row>
    <row r="4" spans="1:19" ht="16.5" thickBot="1" x14ac:dyDescent="0.4">
      <c r="A4" s="63">
        <v>5</v>
      </c>
      <c r="B4" s="145">
        <v>3</v>
      </c>
      <c r="C4" s="145">
        <v>3</v>
      </c>
      <c r="D4" s="58">
        <v>4</v>
      </c>
      <c r="E4" s="58">
        <v>4</v>
      </c>
      <c r="F4" s="145">
        <v>5</v>
      </c>
      <c r="G4" s="58">
        <v>4</v>
      </c>
      <c r="H4" s="59" t="s">
        <v>65</v>
      </c>
      <c r="I4" s="63">
        <v>5</v>
      </c>
      <c r="J4" s="58">
        <v>4</v>
      </c>
      <c r="K4" s="58">
        <v>4</v>
      </c>
      <c r="L4" s="58">
        <v>4</v>
      </c>
      <c r="M4" s="58">
        <v>4</v>
      </c>
      <c r="N4" s="58">
        <v>4</v>
      </c>
      <c r="O4" s="58">
        <v>4</v>
      </c>
      <c r="P4" s="59" t="s">
        <v>39</v>
      </c>
      <c r="Q4" s="59" t="s">
        <v>38</v>
      </c>
      <c r="R4" s="119" t="str">
        <f t="shared" si="0"/>
        <v>2025/2/23</v>
      </c>
      <c r="S4" s="119" t="str">
        <f t="shared" si="1"/>
        <v>天皇誕生日</v>
      </c>
    </row>
    <row r="5" spans="1:19" ht="16.5" thickBot="1" x14ac:dyDescent="0.4">
      <c r="A5" s="63">
        <v>6</v>
      </c>
      <c r="B5" s="58">
        <v>4</v>
      </c>
      <c r="C5" s="58">
        <v>4</v>
      </c>
      <c r="D5" s="58">
        <v>4</v>
      </c>
      <c r="E5" s="58">
        <v>4</v>
      </c>
      <c r="F5" s="58">
        <v>4</v>
      </c>
      <c r="G5" s="58">
        <v>4</v>
      </c>
      <c r="H5" s="59" t="s">
        <v>63</v>
      </c>
      <c r="I5" s="63">
        <v>6</v>
      </c>
      <c r="J5" s="58">
        <v>5</v>
      </c>
      <c r="K5" s="58">
        <v>4</v>
      </c>
      <c r="L5" s="58">
        <v>4</v>
      </c>
      <c r="M5" s="58">
        <v>4</v>
      </c>
      <c r="N5" s="58">
        <v>4</v>
      </c>
      <c r="O5" s="58">
        <v>4</v>
      </c>
      <c r="R5" s="119" t="str">
        <f t="shared" si="0"/>
        <v>2025/2/24</v>
      </c>
      <c r="S5" s="119" t="str">
        <f t="shared" si="1"/>
        <v>振替休日</v>
      </c>
    </row>
    <row r="6" spans="1:19" ht="16.5" thickBot="1" x14ac:dyDescent="0.4">
      <c r="A6" s="63">
        <v>7</v>
      </c>
      <c r="B6" s="143">
        <v>3</v>
      </c>
      <c r="C6" s="58">
        <v>4</v>
      </c>
      <c r="D6" s="143">
        <v>5</v>
      </c>
      <c r="E6" s="148">
        <v>5</v>
      </c>
      <c r="F6" s="143">
        <v>5</v>
      </c>
      <c r="G6" s="58">
        <v>4</v>
      </c>
      <c r="H6" s="59" t="s">
        <v>66</v>
      </c>
      <c r="I6" s="63">
        <v>7</v>
      </c>
      <c r="J6" s="58">
        <v>4</v>
      </c>
      <c r="K6" s="58">
        <v>5</v>
      </c>
      <c r="L6" s="58">
        <v>5</v>
      </c>
      <c r="M6" s="58">
        <v>4</v>
      </c>
      <c r="N6" s="58">
        <v>3</v>
      </c>
      <c r="O6" s="58">
        <v>3</v>
      </c>
      <c r="P6" s="59" t="s">
        <v>39</v>
      </c>
      <c r="R6" s="59" t="str">
        <f t="shared" si="0"/>
        <v>2025/3/20</v>
      </c>
      <c r="S6" s="59" t="str">
        <f t="shared" si="1"/>
        <v>春分の日</v>
      </c>
    </row>
    <row r="7" spans="1:19" ht="16.5" thickBot="1" x14ac:dyDescent="0.4">
      <c r="A7" s="63">
        <v>8</v>
      </c>
      <c r="B7" s="145">
        <v>5</v>
      </c>
      <c r="C7" s="146">
        <v>3</v>
      </c>
      <c r="D7" s="145">
        <v>3</v>
      </c>
      <c r="E7" s="147">
        <v>3</v>
      </c>
      <c r="F7" s="150">
        <v>3</v>
      </c>
      <c r="G7" s="143">
        <v>3</v>
      </c>
      <c r="H7" s="59" t="s">
        <v>62</v>
      </c>
      <c r="I7" s="63">
        <v>8</v>
      </c>
      <c r="J7" s="58">
        <v>3</v>
      </c>
      <c r="K7" s="58">
        <v>3</v>
      </c>
      <c r="L7" s="58">
        <v>3</v>
      </c>
      <c r="M7" s="58">
        <v>3</v>
      </c>
      <c r="N7" s="58">
        <v>5</v>
      </c>
      <c r="O7" s="58">
        <v>5</v>
      </c>
      <c r="P7" s="59" t="s">
        <v>48</v>
      </c>
      <c r="R7" s="59" t="str">
        <f t="shared" si="0"/>
        <v>2025/4/29</v>
      </c>
      <c r="S7" s="59" t="str">
        <f t="shared" si="1"/>
        <v>昭和の日</v>
      </c>
    </row>
    <row r="8" spans="1:19" ht="16.5" thickBot="1" x14ac:dyDescent="0.4">
      <c r="A8" s="63">
        <v>9</v>
      </c>
      <c r="B8" s="58">
        <v>4</v>
      </c>
      <c r="C8" s="150">
        <v>5</v>
      </c>
      <c r="D8" s="143">
        <v>5</v>
      </c>
      <c r="E8" s="58">
        <v>4</v>
      </c>
      <c r="F8" s="58">
        <v>4</v>
      </c>
      <c r="G8" s="144">
        <v>4</v>
      </c>
      <c r="I8" s="63">
        <v>9</v>
      </c>
      <c r="J8" s="58">
        <v>4</v>
      </c>
      <c r="K8" s="58">
        <v>4</v>
      </c>
      <c r="L8" s="58">
        <v>4</v>
      </c>
      <c r="M8" s="58">
        <v>4</v>
      </c>
      <c r="N8" s="58">
        <v>4</v>
      </c>
      <c r="O8" s="58">
        <v>4</v>
      </c>
      <c r="P8" s="59" t="s">
        <v>44</v>
      </c>
      <c r="R8" s="59" t="str">
        <f t="shared" si="0"/>
        <v>2025/5/3</v>
      </c>
      <c r="S8" s="59" t="str">
        <f t="shared" si="1"/>
        <v>憲法記念日</v>
      </c>
    </row>
    <row r="9" spans="1:19" ht="16.5" thickBot="1" x14ac:dyDescent="0.4">
      <c r="A9" s="63">
        <v>10</v>
      </c>
      <c r="B9" s="58">
        <v>4</v>
      </c>
      <c r="C9" s="58">
        <v>4</v>
      </c>
      <c r="D9" s="145">
        <v>3</v>
      </c>
      <c r="E9" s="58">
        <v>4</v>
      </c>
      <c r="F9" s="58">
        <v>4</v>
      </c>
      <c r="G9" s="145">
        <v>5</v>
      </c>
      <c r="H9" s="149" t="s">
        <v>64</v>
      </c>
      <c r="I9" s="63">
        <v>10</v>
      </c>
      <c r="J9" s="58">
        <v>4</v>
      </c>
      <c r="K9" s="58">
        <v>4</v>
      </c>
      <c r="L9" s="58">
        <v>4</v>
      </c>
      <c r="M9" s="58">
        <v>5</v>
      </c>
      <c r="N9" s="58">
        <v>5</v>
      </c>
      <c r="O9" s="58">
        <v>4</v>
      </c>
      <c r="P9" s="59" t="s">
        <v>49</v>
      </c>
      <c r="R9" s="59" t="str">
        <f t="shared" si="0"/>
        <v>2025/5/4</v>
      </c>
      <c r="S9" s="59" t="str">
        <f t="shared" si="1"/>
        <v>みどりの日</v>
      </c>
    </row>
    <row r="10" spans="1:19" ht="16" x14ac:dyDescent="0.35">
      <c r="A10" s="63">
        <v>11</v>
      </c>
      <c r="B10" s="143">
        <v>5</v>
      </c>
      <c r="C10" s="58">
        <v>4</v>
      </c>
      <c r="D10" s="58">
        <v>4</v>
      </c>
      <c r="E10" s="58">
        <v>4</v>
      </c>
      <c r="F10" s="58">
        <v>4</v>
      </c>
      <c r="G10" s="58">
        <v>4</v>
      </c>
      <c r="I10" s="63">
        <v>11</v>
      </c>
      <c r="J10" s="58">
        <v>4</v>
      </c>
      <c r="K10" s="58">
        <v>4</v>
      </c>
      <c r="L10" s="58">
        <v>4</v>
      </c>
      <c r="M10" s="58">
        <v>4</v>
      </c>
      <c r="N10" s="58">
        <v>3</v>
      </c>
      <c r="O10" s="58">
        <v>4</v>
      </c>
      <c r="P10" s="59" t="s">
        <v>43</v>
      </c>
      <c r="R10" s="59" t="str">
        <f t="shared" si="0"/>
        <v>2025/5/5</v>
      </c>
      <c r="S10" s="59" t="str">
        <f t="shared" si="1"/>
        <v>こどもの日</v>
      </c>
    </row>
    <row r="11" spans="1:19" ht="16" x14ac:dyDescent="0.35">
      <c r="A11" s="63">
        <v>12</v>
      </c>
      <c r="B11" s="144">
        <v>4</v>
      </c>
      <c r="C11" s="58">
        <v>4</v>
      </c>
      <c r="D11" s="58">
        <v>4</v>
      </c>
      <c r="E11" s="58">
        <v>4</v>
      </c>
      <c r="F11" s="58">
        <v>4</v>
      </c>
      <c r="G11" s="58">
        <v>4</v>
      </c>
      <c r="H11" s="59" t="s">
        <v>57</v>
      </c>
      <c r="I11" s="63">
        <v>12</v>
      </c>
      <c r="J11" s="58">
        <v>4</v>
      </c>
      <c r="K11" s="58">
        <v>4</v>
      </c>
      <c r="L11" s="58">
        <v>4</v>
      </c>
      <c r="M11" s="58">
        <v>4</v>
      </c>
      <c r="N11" s="58">
        <v>4</v>
      </c>
      <c r="O11" s="58">
        <v>4</v>
      </c>
      <c r="P11" s="59" t="s">
        <v>51</v>
      </c>
      <c r="R11" s="59" t="str">
        <f t="shared" si="0"/>
        <v>2025/5/6</v>
      </c>
      <c r="S11" s="59" t="str">
        <f t="shared" si="1"/>
        <v>振替休日</v>
      </c>
    </row>
    <row r="12" spans="1:19" ht="16.5" thickBot="1" x14ac:dyDescent="0.4">
      <c r="A12" s="63">
        <v>1</v>
      </c>
      <c r="B12" s="145">
        <v>3</v>
      </c>
      <c r="C12" s="58">
        <v>4</v>
      </c>
      <c r="D12" s="58">
        <v>4</v>
      </c>
      <c r="E12" s="58">
        <v>4</v>
      </c>
      <c r="F12" s="58">
        <v>4</v>
      </c>
      <c r="G12" s="58">
        <v>4</v>
      </c>
      <c r="H12" s="59" t="s">
        <v>60</v>
      </c>
      <c r="I12" s="63">
        <v>1</v>
      </c>
      <c r="J12" s="58">
        <v>4</v>
      </c>
      <c r="K12" s="58">
        <v>4</v>
      </c>
      <c r="L12" s="58">
        <v>4</v>
      </c>
      <c r="M12" s="58">
        <v>4</v>
      </c>
      <c r="N12" s="58">
        <v>4</v>
      </c>
      <c r="O12" s="58">
        <v>4</v>
      </c>
      <c r="P12" s="59" t="s">
        <v>40</v>
      </c>
      <c r="R12" s="59" t="str">
        <f t="shared" si="0"/>
        <v>2025/7/21</v>
      </c>
      <c r="S12" s="59" t="str">
        <f t="shared" si="1"/>
        <v>海の日</v>
      </c>
    </row>
    <row r="13" spans="1:19" ht="16.5" thickBot="1" x14ac:dyDescent="0.4">
      <c r="A13" s="64">
        <v>2</v>
      </c>
      <c r="B13" s="58">
        <v>4</v>
      </c>
      <c r="C13" s="58">
        <v>4</v>
      </c>
      <c r="D13" s="58">
        <v>4</v>
      </c>
      <c r="E13" s="58">
        <v>4</v>
      </c>
      <c r="F13" s="58">
        <v>4</v>
      </c>
      <c r="G13" s="58">
        <v>4</v>
      </c>
      <c r="I13" s="64">
        <v>2</v>
      </c>
      <c r="J13" s="58">
        <v>4</v>
      </c>
      <c r="K13" s="58">
        <v>4</v>
      </c>
      <c r="L13" s="58">
        <v>4</v>
      </c>
      <c r="M13" s="58">
        <v>4</v>
      </c>
      <c r="N13" s="58">
        <v>4</v>
      </c>
      <c r="O13" s="58">
        <v>4</v>
      </c>
      <c r="R13" s="59" t="str">
        <f t="shared" si="0"/>
        <v>2025/8/11</v>
      </c>
      <c r="S13" s="59" t="str">
        <f t="shared" si="1"/>
        <v>山の日</v>
      </c>
    </row>
    <row r="14" spans="1:19" x14ac:dyDescent="0.35">
      <c r="B14" s="58">
        <f>SUM(B2:B13)</f>
        <v>48</v>
      </c>
      <c r="C14" s="58">
        <f t="shared" ref="C14:G14" si="2">SUM(C2:C13)</f>
        <v>48</v>
      </c>
      <c r="D14" s="58">
        <f t="shared" si="2"/>
        <v>48</v>
      </c>
      <c r="E14" s="58">
        <f t="shared" si="2"/>
        <v>48</v>
      </c>
      <c r="F14" s="58">
        <f t="shared" si="2"/>
        <v>48</v>
      </c>
      <c r="G14" s="58">
        <f t="shared" si="2"/>
        <v>48</v>
      </c>
      <c r="H14" s="58">
        <f>SUM(B14:G14)</f>
        <v>288</v>
      </c>
      <c r="J14" s="58">
        <f>SUM(J2:J13)</f>
        <v>48</v>
      </c>
      <c r="K14" s="58">
        <f t="shared" ref="K14:O14" si="3">SUM(K2:K13)</f>
        <v>48</v>
      </c>
      <c r="L14" s="58">
        <f t="shared" si="3"/>
        <v>48</v>
      </c>
      <c r="M14" s="58">
        <f t="shared" si="3"/>
        <v>48</v>
      </c>
      <c r="N14" s="58">
        <f t="shared" si="3"/>
        <v>48</v>
      </c>
      <c r="O14" s="58">
        <f t="shared" si="3"/>
        <v>48</v>
      </c>
      <c r="R14" s="59" t="str">
        <f t="shared" si="0"/>
        <v>2025/9/15</v>
      </c>
      <c r="S14" s="59" t="str">
        <f t="shared" si="1"/>
        <v>敬老の日</v>
      </c>
    </row>
    <row r="15" spans="1:19" x14ac:dyDescent="0.35">
      <c r="R15" s="59" t="str">
        <f t="shared" si="0"/>
        <v>2025/9/23</v>
      </c>
      <c r="S15" s="59" t="str">
        <f t="shared" si="1"/>
        <v>秋分の日</v>
      </c>
    </row>
    <row r="16" spans="1:19" x14ac:dyDescent="0.35">
      <c r="A16" s="59" t="s">
        <v>10</v>
      </c>
      <c r="B16" s="58">
        <f>COUNTIF(B2:B14,5)</f>
        <v>3</v>
      </c>
      <c r="C16" s="58">
        <f t="shared" ref="C16:F16" si="4">COUNTIF(C2:C14,5)</f>
        <v>2</v>
      </c>
      <c r="D16" s="58">
        <f t="shared" si="4"/>
        <v>2</v>
      </c>
      <c r="E16" s="58">
        <f t="shared" si="4"/>
        <v>1</v>
      </c>
      <c r="F16" s="58">
        <f t="shared" si="4"/>
        <v>2</v>
      </c>
      <c r="G16" s="58">
        <f>COUNTIF(G2:G14,5)</f>
        <v>1</v>
      </c>
      <c r="I16" s="59" t="s">
        <v>10</v>
      </c>
      <c r="J16" s="58">
        <f>COUNTIF(J2:J14,5)</f>
        <v>1</v>
      </c>
      <c r="K16" s="58">
        <f t="shared" ref="K16:O16" si="5">COUNTIF(K2:K14,5)</f>
        <v>1</v>
      </c>
      <c r="L16" s="58">
        <f t="shared" si="5"/>
        <v>1</v>
      </c>
      <c r="M16" s="58">
        <f t="shared" si="5"/>
        <v>1</v>
      </c>
      <c r="N16" s="58">
        <f t="shared" si="5"/>
        <v>2</v>
      </c>
      <c r="O16" s="58">
        <f t="shared" si="5"/>
        <v>1</v>
      </c>
      <c r="R16" s="59" t="str">
        <f t="shared" si="0"/>
        <v>2025/10/13</v>
      </c>
      <c r="S16" s="59" t="str">
        <f t="shared" si="1"/>
        <v>スポーツの日</v>
      </c>
    </row>
    <row r="17" spans="1:19" x14ac:dyDescent="0.35">
      <c r="A17" s="59" t="s">
        <v>11</v>
      </c>
      <c r="B17" s="58">
        <f>COUNTIF(B2:B14,4)</f>
        <v>6</v>
      </c>
      <c r="C17" s="58">
        <f t="shared" ref="C17:G17" si="6">COUNTIF(C2:C14,4)</f>
        <v>8</v>
      </c>
      <c r="D17" s="58">
        <f t="shared" si="6"/>
        <v>8</v>
      </c>
      <c r="E17" s="58">
        <f t="shared" si="6"/>
        <v>10</v>
      </c>
      <c r="F17" s="58">
        <f t="shared" si="6"/>
        <v>8</v>
      </c>
      <c r="G17" s="58">
        <f t="shared" si="6"/>
        <v>10</v>
      </c>
      <c r="I17" s="59" t="s">
        <v>11</v>
      </c>
      <c r="J17" s="58">
        <f>COUNTIF(J2:J14,4)</f>
        <v>10</v>
      </c>
      <c r="K17" s="58">
        <f t="shared" ref="K17:O17" si="7">COUNTIF(K2:K14,4)</f>
        <v>10</v>
      </c>
      <c r="L17" s="58">
        <f t="shared" si="7"/>
        <v>10</v>
      </c>
      <c r="M17" s="58">
        <f t="shared" si="7"/>
        <v>10</v>
      </c>
      <c r="N17" s="58">
        <f t="shared" si="7"/>
        <v>8</v>
      </c>
      <c r="O17" s="58">
        <f t="shared" si="7"/>
        <v>10</v>
      </c>
      <c r="R17" s="59" t="str">
        <f t="shared" si="0"/>
        <v>2025/11/3</v>
      </c>
      <c r="S17" s="59" t="str">
        <f t="shared" si="1"/>
        <v>文化の日</v>
      </c>
    </row>
    <row r="18" spans="1:19" x14ac:dyDescent="0.35">
      <c r="A18" s="59" t="s">
        <v>12</v>
      </c>
      <c r="B18" s="58">
        <f>COUNTIF(B2:B14,3)</f>
        <v>3</v>
      </c>
      <c r="C18" s="58">
        <f t="shared" ref="C18:G18" si="8">COUNTIF(C2:C14,3)</f>
        <v>2</v>
      </c>
      <c r="D18" s="58">
        <f t="shared" si="8"/>
        <v>2</v>
      </c>
      <c r="E18" s="58">
        <f t="shared" si="8"/>
        <v>1</v>
      </c>
      <c r="F18" s="58">
        <f t="shared" si="8"/>
        <v>2</v>
      </c>
      <c r="G18" s="58">
        <f t="shared" si="8"/>
        <v>1</v>
      </c>
      <c r="I18" s="59" t="s">
        <v>12</v>
      </c>
      <c r="J18" s="58">
        <f>COUNTIF(J2:J14,3)</f>
        <v>1</v>
      </c>
      <c r="K18" s="58">
        <f t="shared" ref="K18:O18" si="9">COUNTIF(K2:K14,3)</f>
        <v>1</v>
      </c>
      <c r="L18" s="58">
        <f t="shared" si="9"/>
        <v>1</v>
      </c>
      <c r="M18" s="58">
        <f t="shared" si="9"/>
        <v>1</v>
      </c>
      <c r="N18" s="58">
        <f t="shared" si="9"/>
        <v>2</v>
      </c>
      <c r="O18" s="58">
        <f t="shared" si="9"/>
        <v>1</v>
      </c>
      <c r="R18" s="59" t="str">
        <f t="shared" si="0"/>
        <v>2025/11/23</v>
      </c>
      <c r="S18" s="59" t="str">
        <f t="shared" si="1"/>
        <v>勤労感謝の日</v>
      </c>
    </row>
    <row r="19" spans="1:19" x14ac:dyDescent="0.35">
      <c r="R19" s="59" t="str">
        <f t="shared" si="0"/>
        <v>2025/11/24</v>
      </c>
      <c r="S19" s="59" t="str">
        <f t="shared" si="1"/>
        <v>振替休日</v>
      </c>
    </row>
  </sheetData>
  <phoneticPr fontId="32"/>
  <conditionalFormatting sqref="B2:G13 B16:G18">
    <cfRule type="containsText" dxfId="3" priority="1" operator="containsText" text="3">
      <formula>NOT(ISERROR(SEARCH("3",B2)))</formula>
    </cfRule>
    <cfRule type="containsText" dxfId="2" priority="2" operator="containsText" text="5">
      <formula>NOT(ISERROR(SEARCH("5",B2)))</formula>
    </cfRule>
  </conditionalFormatting>
  <conditionalFormatting sqref="J2:O13 J16:O18">
    <cfRule type="containsText" dxfId="1" priority="3" operator="containsText" text="3">
      <formula>NOT(ISERROR(SEARCH("3",J2)))</formula>
    </cfRule>
    <cfRule type="containsText" dxfId="0" priority="4" operator="containsText" text="5">
      <formula>NOT(ISERROR(SEARCH("5",J2)))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N19"/>
  <sheetViews>
    <sheetView showGridLines="0" zoomScale="45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1:14" s="6" customFormat="1" ht="59.25" customHeight="1" x14ac:dyDescent="0.35">
      <c r="A1" s="1"/>
      <c r="B1" s="53" t="str">
        <f>CalendarYear&amp;"年2月 "</f>
        <v xml:space="preserve">2026年2月 </v>
      </c>
      <c r="C1" s="54"/>
      <c r="D1" s="54"/>
      <c r="E1" s="55"/>
      <c r="F1" s="55"/>
      <c r="G1" s="55"/>
      <c r="H1" s="56"/>
    </row>
    <row r="2" spans="1:14" s="7" customFormat="1" ht="21.75" customHeight="1" x14ac:dyDescent="0.35">
      <c r="A2" s="1"/>
      <c r="B2" s="71" t="str">
        <f>IF(週の開始日="日曜日", "日曜日","月曜日")</f>
        <v>日曜日</v>
      </c>
      <c r="C2" s="71" t="str">
        <f t="shared" ref="C2:H2" si="0">UPPER(TEXT(C3,"aaaa"))</f>
        <v>月曜日</v>
      </c>
      <c r="D2" s="71" t="str">
        <f t="shared" si="0"/>
        <v>火曜日</v>
      </c>
      <c r="E2" s="71" t="str">
        <f t="shared" si="0"/>
        <v>水曜日</v>
      </c>
      <c r="F2" s="71" t="str">
        <f t="shared" si="0"/>
        <v>木曜日</v>
      </c>
      <c r="G2" s="71" t="str">
        <f t="shared" si="0"/>
        <v>金曜日</v>
      </c>
      <c r="H2" s="71" t="str">
        <f t="shared" si="0"/>
        <v>土曜日</v>
      </c>
    </row>
    <row r="3" spans="1:14" s="8" customFormat="1" ht="19.5" customHeight="1" x14ac:dyDescent="0.5">
      <c r="A3" s="1"/>
      <c r="B3" s="133">
        <f t="array" ref="B3:H3">DaysAndWeeks+DATE(CalendarYear,2,1)-WEEKDAY(DATE(CalendarYear,2,1),(週の開始日="月曜日")+1)+1</f>
        <v>46054</v>
      </c>
      <c r="C3" s="133">
        <v>46055</v>
      </c>
      <c r="D3" s="133">
        <v>46056</v>
      </c>
      <c r="E3" s="76">
        <v>46057</v>
      </c>
      <c r="F3" s="79">
        <v>46058</v>
      </c>
      <c r="G3" s="79">
        <v>46059</v>
      </c>
      <c r="H3" s="79">
        <v>46060</v>
      </c>
    </row>
    <row r="4" spans="1:14" ht="57.9" customHeight="1" x14ac:dyDescent="0.35">
      <c r="B4" s="91" t="s">
        <v>20</v>
      </c>
      <c r="C4" s="74"/>
      <c r="D4" s="74"/>
      <c r="E4" s="90"/>
      <c r="F4" s="74"/>
      <c r="G4" s="74"/>
      <c r="H4" s="74"/>
    </row>
    <row r="5" spans="1:14" s="8" customFormat="1" ht="19.5" customHeight="1" x14ac:dyDescent="0.5">
      <c r="A5" s="1"/>
      <c r="B5" s="75">
        <f t="array" ref="B5:H5">DaysAndWeeks+DATE(CalendarYear,2,1)-WEEKDAY(DATE(CalendarYear,2,1),(週の開始日="月曜日")+1)+8</f>
        <v>46061</v>
      </c>
      <c r="C5" s="81">
        <v>46062</v>
      </c>
      <c r="D5" s="81">
        <v>46063</v>
      </c>
      <c r="E5" s="81">
        <v>46064</v>
      </c>
      <c r="F5" s="80">
        <v>46065</v>
      </c>
      <c r="G5" s="80">
        <v>46066</v>
      </c>
      <c r="H5" s="80">
        <v>46067</v>
      </c>
    </row>
    <row r="6" spans="1:14" ht="57.9" customHeight="1" x14ac:dyDescent="0.35">
      <c r="B6" s="91" t="s">
        <v>20</v>
      </c>
      <c r="C6" s="74"/>
      <c r="D6" s="74"/>
      <c r="E6" s="95" t="s">
        <v>35</v>
      </c>
      <c r="F6" s="74"/>
      <c r="G6" s="74"/>
      <c r="H6" s="74"/>
      <c r="K6" s="70"/>
    </row>
    <row r="7" spans="1:14" s="8" customFormat="1" ht="19.5" customHeight="1" x14ac:dyDescent="0.5">
      <c r="A7" s="1"/>
      <c r="B7" s="76">
        <f t="array" ref="B7:H7">DaysAndWeeks+DATE(CalendarYear,2,1)-WEEKDAY(DATE(CalendarYear,2,1),(週の開始日="月曜日")+1)+15</f>
        <v>46068</v>
      </c>
      <c r="C7" s="86">
        <v>46069</v>
      </c>
      <c r="D7" s="86">
        <v>46070</v>
      </c>
      <c r="E7" s="86">
        <v>46071</v>
      </c>
      <c r="F7" s="85">
        <v>46072</v>
      </c>
      <c r="G7" s="85">
        <v>46073</v>
      </c>
      <c r="H7" s="85">
        <v>46074</v>
      </c>
    </row>
    <row r="8" spans="1:14" ht="57.9" customHeight="1" x14ac:dyDescent="0.5">
      <c r="B8" s="91" t="s">
        <v>20</v>
      </c>
      <c r="C8" s="95"/>
      <c r="E8" s="76"/>
      <c r="F8" s="76"/>
      <c r="G8" s="76"/>
      <c r="H8" s="76"/>
    </row>
    <row r="9" spans="1:14" s="8" customFormat="1" ht="19.5" customHeight="1" x14ac:dyDescent="0.5">
      <c r="A9" s="1"/>
      <c r="B9" s="75">
        <f t="array" ref="B9:H9">DaysAndWeeks+DATE(CalendarYear,2,1)-WEEKDAY(DATE(CalendarYear,2,1),(週の開始日="月曜日")+1)+22</f>
        <v>46075</v>
      </c>
      <c r="C9" s="78">
        <v>46076</v>
      </c>
      <c r="D9" s="78">
        <v>46077</v>
      </c>
      <c r="E9" s="78">
        <v>46078</v>
      </c>
      <c r="F9" s="78">
        <v>46079</v>
      </c>
      <c r="G9" s="84">
        <v>46080</v>
      </c>
      <c r="H9" s="84">
        <v>46081</v>
      </c>
    </row>
    <row r="10" spans="1:14" ht="57.9" customHeight="1" x14ac:dyDescent="0.35">
      <c r="B10" s="91" t="s">
        <v>20</v>
      </c>
      <c r="C10" s="95" t="s">
        <v>55</v>
      </c>
      <c r="D10" s="74"/>
      <c r="E10" s="74"/>
      <c r="F10" s="74"/>
      <c r="G10" s="96" t="s">
        <v>23</v>
      </c>
      <c r="H10" s="118" t="s">
        <v>54</v>
      </c>
      <c r="K10" s="1" t="s">
        <v>34</v>
      </c>
    </row>
    <row r="11" spans="1:14" s="8" customFormat="1" ht="19.5" customHeight="1" x14ac:dyDescent="0.5">
      <c r="A11" s="1"/>
      <c r="B11" s="76">
        <f t="array" ref="B11:H11">DaysAndWeeks+DATE(CalendarYear,2,1)-WEEKDAY(DATE(CalendarYear,2,1),(週の開始日="月曜日")+1)+29</f>
        <v>46082</v>
      </c>
      <c r="C11" s="73">
        <v>46083</v>
      </c>
      <c r="D11" s="73">
        <v>46084</v>
      </c>
      <c r="E11" s="73">
        <v>46085</v>
      </c>
      <c r="F11" s="73">
        <v>46086</v>
      </c>
      <c r="G11" s="73">
        <v>46087</v>
      </c>
      <c r="H11" s="73">
        <v>46088</v>
      </c>
      <c r="N11" s="96" t="s">
        <v>23</v>
      </c>
    </row>
    <row r="12" spans="1:14" s="8" customFormat="1" ht="34" customHeight="1" x14ac:dyDescent="0.35">
      <c r="A12" s="1"/>
      <c r="B12" s="57">
        <f t="array" ref="B12:C12">DaysAndWeeks+DATE(CalendarYear,2,1)-WEEKDAY(DATE(CalendarYear,2,1),(週の開始日="月曜日")+1)+36</f>
        <v>46089</v>
      </c>
      <c r="C12" s="57">
        <v>46090</v>
      </c>
      <c r="D12" s="175" t="s">
        <v>27</v>
      </c>
      <c r="E12" s="176"/>
      <c r="F12" s="176"/>
      <c r="G12" s="176"/>
      <c r="H12" s="177"/>
    </row>
    <row r="13" spans="1:14" ht="61" customHeight="1" x14ac:dyDescent="0.35">
      <c r="B13" s="57"/>
      <c r="C13" s="57"/>
      <c r="D13" s="178"/>
      <c r="E13" s="179"/>
      <c r="F13" s="179"/>
      <c r="G13" s="179"/>
      <c r="H13" s="180"/>
    </row>
    <row r="17" spans="6:8" x14ac:dyDescent="0.35">
      <c r="F17" s="60">
        <v>45333</v>
      </c>
      <c r="G17" s="61" t="s">
        <v>18</v>
      </c>
      <c r="H17" s="61" t="s">
        <v>17</v>
      </c>
    </row>
    <row r="18" spans="6:8" x14ac:dyDescent="0.35">
      <c r="F18" s="60">
        <v>45334</v>
      </c>
      <c r="G18" s="61" t="s">
        <v>14</v>
      </c>
      <c r="H18" s="61" t="s">
        <v>24</v>
      </c>
    </row>
    <row r="19" spans="6:8" x14ac:dyDescent="0.35">
      <c r="F19" s="60">
        <v>45345</v>
      </c>
      <c r="G19" s="61" t="s">
        <v>16</v>
      </c>
      <c r="H19" s="61" t="s">
        <v>25</v>
      </c>
    </row>
  </sheetData>
  <mergeCells count="1">
    <mergeCell ref="D12:H13"/>
  </mergeCells>
  <phoneticPr fontId="32"/>
  <conditionalFormatting sqref="B12:D12">
    <cfRule type="expression" dxfId="50" priority="1">
      <formula>AND(DAY(B12)&gt;=1,DAY(B12)&lt;=15)</formula>
    </cfRule>
  </conditionalFormatting>
  <conditionalFormatting sqref="B3:G3">
    <cfRule type="expression" dxfId="49" priority="7">
      <formula>DAY(B3)&gt;8</formula>
    </cfRule>
  </conditionalFormatting>
  <conditionalFormatting sqref="B11:H11">
    <cfRule type="expression" dxfId="48" priority="8">
      <formula>AND(DAY(B11)&gt;=1,DAY(B11)&lt;=15)</formula>
    </cfRule>
  </conditionalFormatting>
  <conditionalFormatting sqref="C9:F9">
    <cfRule type="expression" dxfId="47" priority="2">
      <formula>AND(DAY(C9)&gt;=1,DAY(C9)&lt;=15)</formula>
    </cfRule>
  </conditionalFormatting>
  <dataValidations count="7">
    <dataValidation allowBlank="1" showInputMessage="1" showErrorMessage="1" prompt="曜日は自動的に決定されます" sqref="C2:H2" xr:uid="{00000000-0002-0000-01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1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1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100-000003000000}"/>
    <dataValidation allowBlank="1" showInputMessage="1" showErrorMessage="1" prompt="2 月の月間カレンダー" sqref="A1" xr:uid="{00000000-0002-0000-0100-000005000000}"/>
    <dataValidation allowBlank="1" showInputMessage="1" showErrorMessage="1" prompt="右側のセルにメモを入力します" sqref="D12" xr:uid="{EDA49F9C-20F0-414F-8AEF-2B3F6BAD32D6}"/>
    <dataValidation allowBlank="1" showInputMessage="1" showErrorMessage="1" prompt="このセルの年が自動的に更新されます。年を変更するには、1 月のワークシートのセル K3 で別の年を選択します。" sqref="C1" xr:uid="{B76B5EE0-7A31-4E98-9046-DEB20A06C325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K12"/>
  <sheetViews>
    <sheetView showGridLines="0" tabSelected="1" zoomScale="45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11" ht="59.25" customHeight="1" x14ac:dyDescent="0.35">
      <c r="B1" s="49" t="str">
        <f>CalendarYear&amp;"年3月 "</f>
        <v xml:space="preserve">2026年3月 </v>
      </c>
      <c r="C1" s="50"/>
      <c r="D1" s="50"/>
      <c r="E1" s="51"/>
      <c r="F1" s="51"/>
      <c r="G1" s="51"/>
      <c r="H1" s="52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5">
        <f t="array" ref="B3:H3">DaysAndWeeks+DATE(CalendarYear,3,1)-WEEKDAY(DATE(CalendarYear,3,1),(週の開始日="月曜日")+1)+1</f>
        <v>46082</v>
      </c>
      <c r="C3" s="87">
        <v>46083</v>
      </c>
      <c r="D3" s="87">
        <v>46084</v>
      </c>
      <c r="E3" s="76">
        <v>46085</v>
      </c>
      <c r="F3" s="76">
        <v>46086</v>
      </c>
      <c r="G3" s="76">
        <v>46087</v>
      </c>
      <c r="H3" s="76">
        <v>46088</v>
      </c>
    </row>
    <row r="4" spans="2:11" ht="57.9" customHeight="1" x14ac:dyDescent="0.75">
      <c r="B4" s="120" t="s">
        <v>20</v>
      </c>
      <c r="C4" s="76"/>
      <c r="D4" s="76"/>
      <c r="E4" s="89"/>
      <c r="F4" s="76"/>
      <c r="G4" s="76"/>
      <c r="H4" s="76"/>
    </row>
    <row r="5" spans="2:11" ht="19.5" customHeight="1" x14ac:dyDescent="0.5">
      <c r="B5" s="75">
        <f t="array" ref="B5:H5">DaysAndWeeks+DATE(CalendarYear,3,1)-WEEKDAY(DATE(CalendarYear,3,1),(週の開始日="月曜日")+1)+8</f>
        <v>46089</v>
      </c>
      <c r="C5" s="87">
        <v>46090</v>
      </c>
      <c r="D5" s="87">
        <v>46091</v>
      </c>
      <c r="E5" s="87">
        <v>46092</v>
      </c>
      <c r="F5" s="87">
        <v>46093</v>
      </c>
      <c r="G5" s="87">
        <v>46094</v>
      </c>
      <c r="H5" s="87">
        <v>46095</v>
      </c>
    </row>
    <row r="6" spans="2:11" ht="57.9" customHeight="1" x14ac:dyDescent="0.5">
      <c r="B6" s="120" t="s">
        <v>20</v>
      </c>
      <c r="C6" s="76"/>
      <c r="D6" s="76"/>
      <c r="E6" s="76"/>
      <c r="F6" s="88"/>
      <c r="G6" s="76"/>
      <c r="H6" s="76"/>
      <c r="K6" s="70"/>
    </row>
    <row r="7" spans="2:11" ht="19.5" customHeight="1" x14ac:dyDescent="0.5">
      <c r="B7" s="76">
        <f t="array" ref="B7:H7">DaysAndWeeks+DATE(CalendarYear,3,1)-WEEKDAY(DATE(CalendarYear,3,1),(週の開始日="月曜日")+1)+15</f>
        <v>46096</v>
      </c>
      <c r="C7" s="76">
        <v>46097</v>
      </c>
      <c r="D7" s="76">
        <v>46098</v>
      </c>
      <c r="E7" s="76">
        <v>46099</v>
      </c>
      <c r="F7" s="76">
        <v>46100</v>
      </c>
      <c r="G7" s="76">
        <v>46101</v>
      </c>
      <c r="H7" s="76">
        <v>46102</v>
      </c>
    </row>
    <row r="8" spans="2:11" ht="57.9" customHeight="1" x14ac:dyDescent="0.5">
      <c r="B8" s="120" t="s">
        <v>20</v>
      </c>
      <c r="C8" s="76"/>
      <c r="D8" s="76"/>
      <c r="E8" s="76"/>
      <c r="F8" s="88"/>
      <c r="G8" s="88" t="s">
        <v>45</v>
      </c>
      <c r="H8" s="76"/>
    </row>
    <row r="9" spans="2:11" ht="19.5" customHeight="1" x14ac:dyDescent="0.5">
      <c r="B9" s="75">
        <f t="array" ref="B9:H9">DaysAndWeeks+DATE(CalendarYear,3,1)-WEEKDAY(DATE(CalendarYear,3,1),(週の開始日="月曜日")+1)+22</f>
        <v>46103</v>
      </c>
      <c r="C9" s="76">
        <v>46104</v>
      </c>
      <c r="D9" s="76">
        <v>46105</v>
      </c>
      <c r="E9" s="76">
        <v>46106</v>
      </c>
      <c r="F9" s="76">
        <v>46107</v>
      </c>
      <c r="G9" s="76">
        <v>46108</v>
      </c>
      <c r="H9" s="76">
        <v>46109</v>
      </c>
    </row>
    <row r="10" spans="2:11" ht="57.9" customHeight="1" x14ac:dyDescent="0.5">
      <c r="B10" s="120" t="s">
        <v>20</v>
      </c>
      <c r="C10" s="76"/>
      <c r="D10" s="76"/>
      <c r="E10" s="76"/>
      <c r="G10" s="139" t="s">
        <v>22</v>
      </c>
      <c r="H10" s="152" t="s">
        <v>68</v>
      </c>
    </row>
    <row r="11" spans="2:11" ht="19.5" customHeight="1" x14ac:dyDescent="0.5">
      <c r="B11" s="76">
        <f t="array" ref="B11:H11">DaysAndWeeks+DATE(CalendarYear,3,1)-WEEKDAY(DATE(CalendarYear,3,1),(週の開始日="月曜日")+1)+29</f>
        <v>46110</v>
      </c>
      <c r="C11" s="87">
        <v>46111</v>
      </c>
      <c r="D11" s="76">
        <v>46112</v>
      </c>
      <c r="E11" s="171">
        <v>46113</v>
      </c>
      <c r="F11" s="171">
        <v>46114</v>
      </c>
      <c r="G11" s="171">
        <v>46115</v>
      </c>
      <c r="H11" s="171">
        <v>46116</v>
      </c>
    </row>
    <row r="12" spans="2:11" ht="57.9" customHeight="1" x14ac:dyDescent="0.5">
      <c r="B12" s="120" t="s">
        <v>20</v>
      </c>
      <c r="C12" s="152" t="s">
        <v>68</v>
      </c>
      <c r="D12" s="152" t="s">
        <v>68</v>
      </c>
      <c r="E12" s="76"/>
      <c r="F12" s="139"/>
      <c r="G12" s="76"/>
      <c r="H12" s="76"/>
    </row>
  </sheetData>
  <phoneticPr fontId="32"/>
  <conditionalFormatting sqref="B11 D11:H11">
    <cfRule type="expression" dxfId="46" priority="13">
      <formula>AND(DAY(B11)&gt;=1,DAY(B11)&lt;=15)</formula>
    </cfRule>
  </conditionalFormatting>
  <conditionalFormatting sqref="E3:G3">
    <cfRule type="expression" dxfId="45" priority="4">
      <formula>DAY(E3)&gt;8</formula>
    </cfRule>
  </conditionalFormatting>
  <conditionalFormatting sqref="G9:H9">
    <cfRule type="expression" dxfId="44" priority="1">
      <formula>AND(DAY(G9)&gt;=1,DAY(G9)&lt;=15)</formula>
    </cfRule>
  </conditionalFormatting>
  <dataValidations xWindow="208" yWindow="410" count="7">
    <dataValidation allowBlank="1" showInputMessage="1" showErrorMessage="1" prompt="この行と行 6、8、10、12、14 は、上のセルのカレンダー日に関連する毎日のメモを入力するためのセルです" sqref="H10 C12:D12" xr:uid="{3AB87E59-28E5-4A50-83F9-B64037569DEA}"/>
    <dataValidation allowBlank="1" showInputMessage="1" showErrorMessage="1" prompt="3 月の月間カレンダー" sqref="A1" xr:uid="{00000000-0002-0000-0200-000003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200-000005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200-000006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200-000007000000}"/>
    <dataValidation allowBlank="1" showInputMessage="1" showErrorMessage="1" prompt="曜日は自動的に決定されます" sqref="C2:H2" xr:uid="{00000000-0002-0000-02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C1995E01-AAE3-4041-A81C-0B13ED717A16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K12"/>
  <sheetViews>
    <sheetView showGridLines="0" tabSelected="1" topLeftCell="B1" zoomScale="45" zoomScaleNormal="40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4" width="17.78515625" style="1" customWidth="1"/>
    <col min="5" max="5" width="19.7109375" style="1" customWidth="1"/>
    <col min="6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11" ht="59.25" customHeight="1" x14ac:dyDescent="0.35">
      <c r="B1" s="45" t="str">
        <f>CalendarYear&amp;"年4月 "</f>
        <v xml:space="preserve">2026年4月 </v>
      </c>
      <c r="C1" s="46"/>
      <c r="D1" s="46"/>
      <c r="E1" s="47"/>
      <c r="F1" s="47"/>
      <c r="G1" s="47"/>
      <c r="H1" s="48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DaysAndWeeks+DATE(CalendarYear,4,1)-WEEKDAY(DATE(CalendarYear,4,1),(週の開始日="月曜日")+1)+1</f>
        <v>46110</v>
      </c>
      <c r="C3" s="167">
        <v>46111</v>
      </c>
      <c r="D3" s="167">
        <v>46112</v>
      </c>
      <c r="E3" s="87">
        <v>46113</v>
      </c>
      <c r="F3" s="87">
        <v>46114</v>
      </c>
      <c r="G3" s="87">
        <v>46115</v>
      </c>
      <c r="H3" s="87">
        <v>46116</v>
      </c>
    </row>
    <row r="4" spans="2:11" ht="63" customHeight="1" x14ac:dyDescent="0.75">
      <c r="B4" s="89"/>
      <c r="C4" s="153"/>
      <c r="D4" s="151"/>
      <c r="E4" s="181" t="s">
        <v>67</v>
      </c>
      <c r="F4" s="182"/>
      <c r="G4" s="182"/>
      <c r="H4" s="183"/>
    </row>
    <row r="5" spans="2:11" ht="19.5" customHeight="1" x14ac:dyDescent="0.5">
      <c r="B5" s="87">
        <f t="array" ref="B5:H5">DaysAndWeeks+DATE(CalendarYear,4,1)-WEEKDAY(DATE(CalendarYear,4,1),(週の開始日="月曜日")+1)+8</f>
        <v>46117</v>
      </c>
      <c r="C5" s="76">
        <v>46118</v>
      </c>
      <c r="D5" s="76">
        <v>46119</v>
      </c>
      <c r="E5" s="76">
        <v>46120</v>
      </c>
      <c r="F5" s="76">
        <v>46121</v>
      </c>
      <c r="G5" s="76">
        <v>46122</v>
      </c>
      <c r="H5" s="76">
        <v>46123</v>
      </c>
    </row>
    <row r="6" spans="2:11" ht="57.9" customHeight="1" x14ac:dyDescent="0.5">
      <c r="B6" s="91" t="s">
        <v>20</v>
      </c>
      <c r="C6" s="76"/>
      <c r="D6" s="76"/>
      <c r="E6" s="87"/>
      <c r="F6" s="87"/>
      <c r="G6" s="87"/>
      <c r="H6" s="76"/>
      <c r="K6" s="70"/>
    </row>
    <row r="7" spans="2:11" ht="19.5" customHeight="1" x14ac:dyDescent="0.5">
      <c r="B7" s="76">
        <f t="array" ref="B7:H7">DaysAndWeeks+DATE(CalendarYear,4,1)-WEEKDAY(DATE(CalendarYear,4,1),(週の開始日="月曜日")+1)+15</f>
        <v>46124</v>
      </c>
      <c r="C7" s="87">
        <v>46125</v>
      </c>
      <c r="D7" s="87">
        <v>46126</v>
      </c>
      <c r="E7" s="87">
        <v>46127</v>
      </c>
      <c r="F7" s="87">
        <v>46128</v>
      </c>
      <c r="G7" s="87">
        <v>46129</v>
      </c>
      <c r="H7" s="87">
        <v>46130</v>
      </c>
    </row>
    <row r="8" spans="2:11" ht="57.9" customHeight="1" x14ac:dyDescent="0.5">
      <c r="B8" s="91" t="s">
        <v>20</v>
      </c>
      <c r="C8" s="76"/>
      <c r="D8" s="87"/>
      <c r="E8" s="125" t="s">
        <v>70</v>
      </c>
      <c r="F8" s="91" t="s">
        <v>20</v>
      </c>
      <c r="G8" s="91" t="s">
        <v>20</v>
      </c>
      <c r="H8" s="87"/>
    </row>
    <row r="9" spans="2:11" ht="19.5" customHeight="1" x14ac:dyDescent="0.5">
      <c r="B9" s="87">
        <f t="array" ref="B9:H9">DaysAndWeeks+DATE(CalendarYear,4,1)-WEEKDAY(DATE(CalendarYear,4,1),(週の開始日="月曜日")+1)+22</f>
        <v>46131</v>
      </c>
      <c r="C9" s="87">
        <v>46132</v>
      </c>
      <c r="D9" s="87">
        <v>46133</v>
      </c>
      <c r="E9" s="87">
        <v>46134</v>
      </c>
      <c r="F9" s="87">
        <v>46135</v>
      </c>
      <c r="G9" s="87">
        <v>46136</v>
      </c>
      <c r="H9" s="87">
        <v>46137</v>
      </c>
    </row>
    <row r="10" spans="2:11" ht="57.9" customHeight="1" x14ac:dyDescent="0.5">
      <c r="B10" s="91" t="s">
        <v>20</v>
      </c>
      <c r="C10" s="87"/>
      <c r="D10" s="87"/>
      <c r="E10" s="87"/>
      <c r="F10" s="87"/>
      <c r="G10" s="87"/>
      <c r="H10" s="87"/>
    </row>
    <row r="11" spans="2:11" ht="19.5" customHeight="1" x14ac:dyDescent="0.5">
      <c r="B11" s="76">
        <f t="array" ref="B11:H11">DaysAndWeeks+DATE(CalendarYear,4,1)-WEEKDAY(DATE(CalendarYear,4,1),(週の開始日="月曜日")+1)+29</f>
        <v>46138</v>
      </c>
      <c r="C11" s="87">
        <v>46139</v>
      </c>
      <c r="D11" s="87">
        <v>46140</v>
      </c>
      <c r="E11" s="87">
        <v>46141</v>
      </c>
      <c r="F11" s="87">
        <v>46142</v>
      </c>
      <c r="G11" s="87">
        <v>46143</v>
      </c>
      <c r="H11" s="76">
        <v>46144</v>
      </c>
    </row>
    <row r="12" spans="2:11" ht="57.9" customHeight="1" x14ac:dyDescent="0.5">
      <c r="B12" s="91" t="s">
        <v>20</v>
      </c>
      <c r="C12" s="121" t="s">
        <v>46</v>
      </c>
      <c r="D12" s="138"/>
      <c r="E12" s="98" t="s">
        <v>71</v>
      </c>
      <c r="F12" s="76"/>
      <c r="G12" s="87"/>
      <c r="H12" s="87"/>
    </row>
  </sheetData>
  <mergeCells count="1">
    <mergeCell ref="E4:H4"/>
  </mergeCells>
  <phoneticPr fontId="32"/>
  <conditionalFormatting sqref="B3">
    <cfRule type="expression" dxfId="43" priority="11">
      <formula>DAY(B3)&gt;8</formula>
    </cfRule>
  </conditionalFormatting>
  <conditionalFormatting sqref="B11">
    <cfRule type="expression" dxfId="42" priority="12">
      <formula>AND(DAY(B11)&gt;=1,DAY(B11)&lt;=15)</formula>
    </cfRule>
  </conditionalFormatting>
  <conditionalFormatting sqref="D9">
    <cfRule type="expression" dxfId="41" priority="8">
      <formula>AND(DAY(D9)&gt;=1,DAY(D9)&lt;=15)</formula>
    </cfRule>
  </conditionalFormatting>
  <conditionalFormatting sqref="E11">
    <cfRule type="expression" dxfId="40" priority="2">
      <formula>AND(DAY(E11)&gt;=1,DAY(E11)&lt;=15)</formula>
    </cfRule>
  </conditionalFormatting>
  <conditionalFormatting sqref="G11:H11">
    <cfRule type="expression" dxfId="39" priority="1">
      <formula>AND(DAY(G11)&gt;=1,DAY(G11)&lt;=15)</formula>
    </cfRule>
  </conditionalFormatting>
  <conditionalFormatting sqref="H9">
    <cfRule type="expression" dxfId="38" priority="3">
      <formula>AND(DAY(H9)&gt;=1,DAY(H9)&lt;=15)</formula>
    </cfRule>
  </conditionalFormatting>
  <dataValidations count="7">
    <dataValidation allowBlank="1" showInputMessage="1" showErrorMessage="1" prompt="曜日は自動的に決定されます" sqref="C2:H2" xr:uid="{00000000-0002-0000-03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3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3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300-000003000000}"/>
    <dataValidation allowBlank="1" showInputMessage="1" showErrorMessage="1" prompt="4 月の月間カレンダー" sqref="A1" xr:uid="{00000000-0002-0000-0300-000005000000}"/>
    <dataValidation allowBlank="1" showInputMessage="1" showErrorMessage="1" prompt="この行と行 6、8、10、12、14 は、上のセルのカレンダー日に関連する毎日のメモを入力するためのセルです" sqref="E4 B4" xr:uid="{556D0AD2-A1C9-454F-8B25-CFB2031227CD}"/>
    <dataValidation allowBlank="1" showInputMessage="1" showErrorMessage="1" prompt="このセルの年が自動的に更新されます。年を変更するには、1 月のワークシートのセル K3 で別の年を選択します。" sqref="C1" xr:uid="{D16B5673-0252-4E4D-BE2B-2E1EE12D2911}"/>
  </dataValidations>
  <printOptions horizontalCentered="1" verticalCentered="1"/>
  <pageMargins left="0.7" right="0.7" top="0.75" bottom="0.75" header="0.3" footer="0.3"/>
  <pageSetup paperSize="9" scale="83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abSelected="1" zoomScale="45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4" width="17.78515625" style="1" customWidth="1"/>
    <col min="5" max="5" width="20" style="1" customWidth="1"/>
    <col min="6" max="7" width="17.78515625" style="1" customWidth="1"/>
    <col min="8" max="8" width="18.2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8" ht="59.25" customHeight="1" x14ac:dyDescent="0.35">
      <c r="B1" s="41" t="str">
        <f>CalendarYear&amp;"年5月 "</f>
        <v xml:space="preserve">2026年5月 </v>
      </c>
      <c r="C1" s="42"/>
      <c r="D1" s="42"/>
      <c r="E1" s="43"/>
      <c r="F1" s="43"/>
      <c r="G1" s="43"/>
      <c r="H1" s="44"/>
    </row>
    <row r="2" spans="2:8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8" ht="19.5" customHeight="1" x14ac:dyDescent="0.5">
      <c r="B3" s="102">
        <f t="array" ref="B3:H3">DaysAndWeeks+DATE(CalendarYear,5,1)-WEEKDAY(DATE(CalendarYear,5,1),(週の開始日="月曜日")+1)+1</f>
        <v>46138</v>
      </c>
      <c r="C3" s="168">
        <v>46139</v>
      </c>
      <c r="D3" s="168">
        <v>46140</v>
      </c>
      <c r="E3" s="168">
        <v>46141</v>
      </c>
      <c r="F3" s="168">
        <v>46142</v>
      </c>
      <c r="G3" s="87">
        <v>46143</v>
      </c>
      <c r="H3" s="87">
        <v>46144</v>
      </c>
    </row>
    <row r="4" spans="2:8" ht="57.9" customHeight="1" x14ac:dyDescent="0.75">
      <c r="B4" s="89"/>
      <c r="C4" s="89"/>
      <c r="D4" s="123"/>
      <c r="E4" s="123"/>
      <c r="F4" s="97"/>
      <c r="G4" s="98"/>
      <c r="H4" s="91" t="s">
        <v>20</v>
      </c>
    </row>
    <row r="5" spans="2:8" ht="19.5" customHeight="1" x14ac:dyDescent="0.5">
      <c r="B5" s="87">
        <f t="array" ref="B5:H5">DaysAndWeeks+DATE(CalendarYear,5,1)-WEEKDAY(DATE(CalendarYear,5,1),(週の開始日="月曜日")+1)+8</f>
        <v>46145</v>
      </c>
      <c r="C5" s="156">
        <v>46146</v>
      </c>
      <c r="D5" s="156">
        <v>46147</v>
      </c>
      <c r="E5" s="87">
        <v>46148</v>
      </c>
      <c r="F5" s="76">
        <v>46149</v>
      </c>
      <c r="G5" s="76">
        <v>46150</v>
      </c>
      <c r="H5" s="76">
        <v>46151</v>
      </c>
    </row>
    <row r="6" spans="2:8" ht="84" customHeight="1" x14ac:dyDescent="0.5">
      <c r="B6" s="122" t="s">
        <v>73</v>
      </c>
      <c r="C6" s="122" t="s">
        <v>47</v>
      </c>
      <c r="D6" s="122" t="s">
        <v>72</v>
      </c>
      <c r="E6" s="154" t="s">
        <v>74</v>
      </c>
      <c r="F6" s="88"/>
      <c r="G6" s="76"/>
      <c r="H6" s="76"/>
    </row>
    <row r="7" spans="2:8" ht="19.5" customHeight="1" x14ac:dyDescent="0.5">
      <c r="B7" s="76">
        <f t="array" ref="B7:H7">DaysAndWeeks+DATE(CalendarYear,5,1)-WEEKDAY(DATE(CalendarYear,5,1),(週の開始日="月曜日")+1)+15</f>
        <v>46152</v>
      </c>
      <c r="C7" s="76">
        <v>46153</v>
      </c>
      <c r="D7" s="87">
        <v>46154</v>
      </c>
      <c r="E7" s="87">
        <v>46155</v>
      </c>
      <c r="F7" s="87">
        <v>46156</v>
      </c>
      <c r="G7" s="87">
        <v>46157</v>
      </c>
      <c r="H7" s="87">
        <v>46158</v>
      </c>
    </row>
    <row r="8" spans="2:8" ht="57.9" customHeight="1" x14ac:dyDescent="0.5">
      <c r="B8" s="91" t="s">
        <v>20</v>
      </c>
      <c r="C8" s="101"/>
      <c r="D8" s="76"/>
      <c r="E8" s="98"/>
      <c r="F8" s="87"/>
      <c r="G8" s="87"/>
      <c r="H8" s="87"/>
    </row>
    <row r="9" spans="2:8" ht="19.5" customHeight="1" x14ac:dyDescent="0.5">
      <c r="B9" s="87">
        <f t="array" ref="B9:H9">DaysAndWeeks+DATE(CalendarYear,5,1)-WEEKDAY(DATE(CalendarYear,5,1),(週の開始日="月曜日")+1)+22</f>
        <v>46159</v>
      </c>
      <c r="C9" s="76">
        <v>46160</v>
      </c>
      <c r="D9" s="76">
        <v>46161</v>
      </c>
      <c r="E9" s="76">
        <v>46162</v>
      </c>
      <c r="F9" s="76">
        <v>46163</v>
      </c>
      <c r="G9" s="76">
        <v>46164</v>
      </c>
      <c r="H9" s="76">
        <v>46165</v>
      </c>
    </row>
    <row r="10" spans="2:8" ht="57.9" customHeight="1" x14ac:dyDescent="0.5">
      <c r="B10" s="91" t="s">
        <v>20</v>
      </c>
      <c r="C10" s="101"/>
      <c r="D10" s="87"/>
      <c r="E10" s="87"/>
      <c r="F10" s="87"/>
      <c r="G10" s="87"/>
      <c r="H10" s="88" t="s">
        <v>85</v>
      </c>
    </row>
    <row r="11" spans="2:8" ht="19.5" customHeight="1" x14ac:dyDescent="0.5">
      <c r="B11" s="76">
        <f t="array" ref="B11:H11">DaysAndWeeks+DATE(CalendarYear,5,1)-WEEKDAY(DATE(CalendarYear,5,1),(週の開始日="月曜日")+1)+29</f>
        <v>46166</v>
      </c>
      <c r="C11" s="76">
        <v>46167</v>
      </c>
      <c r="D11" s="76">
        <v>46168</v>
      </c>
      <c r="E11" s="76">
        <v>46169</v>
      </c>
      <c r="F11" s="76">
        <v>46170</v>
      </c>
      <c r="G11" s="76">
        <v>46171</v>
      </c>
      <c r="H11" s="76">
        <v>46172</v>
      </c>
    </row>
    <row r="12" spans="2:8" ht="57.9" customHeight="1" x14ac:dyDescent="0.5">
      <c r="B12" s="91" t="s">
        <v>20</v>
      </c>
      <c r="C12" s="155"/>
      <c r="D12" s="137"/>
      <c r="E12" s="76"/>
      <c r="F12" s="76"/>
      <c r="G12" s="76"/>
      <c r="H12" s="88"/>
    </row>
    <row r="13" spans="2:8" ht="19.5" customHeight="1" x14ac:dyDescent="0.5">
      <c r="B13" s="76">
        <f t="array" ref="B13:C13">DaysAndWeeks+DATE(CalendarYear,5,1)-WEEKDAY(DATE(CalendarYear,5,1),(週の開始日="月曜日")+1)+36</f>
        <v>46173</v>
      </c>
      <c r="C13" s="57">
        <v>46174</v>
      </c>
    </row>
    <row r="14" spans="2:8" ht="89.4" customHeight="1" x14ac:dyDescent="0.35">
      <c r="B14" s="91" t="s">
        <v>20</v>
      </c>
      <c r="C14" s="57"/>
    </row>
  </sheetData>
  <phoneticPr fontId="32"/>
  <conditionalFormatting sqref="B3">
    <cfRule type="expression" dxfId="37" priority="19">
      <formula>DAY(B3)&gt;8</formula>
    </cfRule>
  </conditionalFormatting>
  <conditionalFormatting sqref="B13:C13">
    <cfRule type="expression" dxfId="36" priority="1">
      <formula>AND(DAY(B13)&gt;=1,DAY(B13)&lt;=15)</formula>
    </cfRule>
  </conditionalFormatting>
  <conditionalFormatting sqref="B11:H11">
    <cfRule type="expression" dxfId="35" priority="2">
      <formula>AND(DAY(B11)&gt;=1,DAY(B11)&lt;=15)</formula>
    </cfRule>
  </conditionalFormatting>
  <conditionalFormatting sqref="C9:H9">
    <cfRule type="expression" dxfId="34" priority="6">
      <formula>AND(DAY(C9)&gt;=1,DAY(C9)&lt;=15)</formula>
    </cfRule>
  </conditionalFormatting>
  <conditionalFormatting sqref="E3">
    <cfRule type="expression" dxfId="33" priority="4">
      <formula>AND(DAY(E3)&gt;=1,DAY(E3)&lt;=15)</formula>
    </cfRule>
  </conditionalFormatting>
  <dataValidations count="7">
    <dataValidation allowBlank="1" showInputMessage="1" showErrorMessage="1" prompt="曜日は自動的に決定されます" sqref="C2:H2" xr:uid="{00000000-0002-0000-04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4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4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400-000003000000}"/>
    <dataValidation allowBlank="1" showInputMessage="1" showErrorMessage="1" prompt="5 月の月間カレンダー" sqref="A1" xr:uid="{00000000-0002-0000-0400-000005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4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ABE90B0D-7A98-427F-982B-03C8A65C5CD7}"/>
  </dataValidations>
  <printOptions horizontalCentered="1" verticalCentered="1"/>
  <pageMargins left="0.7" right="0.7" top="0.75" bottom="0.75" header="0.3" footer="0.3"/>
  <pageSetup paperSize="9" scale="77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0"/>
  <sheetViews>
    <sheetView showGridLines="0" tabSelected="1" zoomScale="43" zoomScaleNormal="55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8" ht="59.25" customHeight="1" x14ac:dyDescent="0.35">
      <c r="B1" s="37" t="str">
        <f>CalendarYear&amp;"年6月 "</f>
        <v xml:space="preserve">2026年6月 </v>
      </c>
      <c r="C1" s="38"/>
      <c r="D1" s="38"/>
      <c r="E1" s="39"/>
      <c r="F1" s="39"/>
      <c r="G1" s="39"/>
      <c r="H1" s="40"/>
    </row>
    <row r="2" spans="2:8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8" ht="19.5" customHeight="1" x14ac:dyDescent="0.5">
      <c r="B3" s="75">
        <f t="array" ref="B3:H3">DaysAndWeeks+DATE(CalendarYear,6,1)-WEEKDAY(DATE(CalendarYear,6,1),(週の開始日="月曜日")+1)+1</f>
        <v>46173</v>
      </c>
      <c r="C3" s="87">
        <v>46174</v>
      </c>
      <c r="D3" s="87">
        <v>46175</v>
      </c>
      <c r="E3" s="87">
        <v>46176</v>
      </c>
      <c r="F3" s="87">
        <v>46177</v>
      </c>
      <c r="G3" s="87">
        <v>46178</v>
      </c>
      <c r="H3" s="87">
        <v>46179</v>
      </c>
    </row>
    <row r="4" spans="2:8" ht="81" customHeight="1" x14ac:dyDescent="0.75">
      <c r="B4" s="91" t="s">
        <v>20</v>
      </c>
      <c r="C4" s="89"/>
      <c r="D4" s="87"/>
      <c r="E4" s="97"/>
      <c r="F4" s="97"/>
      <c r="G4" s="98"/>
      <c r="H4" s="98"/>
    </row>
    <row r="5" spans="2:8" ht="19.5" customHeight="1" x14ac:dyDescent="0.5">
      <c r="B5" s="75">
        <f t="array" ref="B5:H5">DaysAndWeeks+DATE(CalendarYear,6,1)-WEEKDAY(DATE(CalendarYear,6,1),(週の開始日="月曜日")+1)+8</f>
        <v>46180</v>
      </c>
      <c r="C5" s="76">
        <v>46181</v>
      </c>
      <c r="D5" s="76">
        <v>46182</v>
      </c>
      <c r="E5" s="76">
        <v>46183</v>
      </c>
      <c r="F5" s="76">
        <v>46184</v>
      </c>
      <c r="G5" s="76">
        <v>46185</v>
      </c>
      <c r="H5" s="76">
        <v>46186</v>
      </c>
    </row>
    <row r="6" spans="2:8" ht="81" customHeight="1" x14ac:dyDescent="0.5">
      <c r="B6" s="91" t="s">
        <v>20</v>
      </c>
      <c r="C6" s="91" t="s">
        <v>20</v>
      </c>
      <c r="D6" s="91" t="s">
        <v>20</v>
      </c>
      <c r="E6" s="157" t="s">
        <v>76</v>
      </c>
      <c r="F6" s="88"/>
      <c r="G6" s="76"/>
      <c r="H6" s="76"/>
    </row>
    <row r="7" spans="2:8" ht="19.5" customHeight="1" x14ac:dyDescent="0.5">
      <c r="B7" s="76">
        <f t="array" ref="B7:H7">DaysAndWeeks+DATE(CalendarYear,6,1)-WEEKDAY(DATE(CalendarYear,6,1),(週の開始日="月曜日")+1)+15</f>
        <v>46187</v>
      </c>
      <c r="C7" s="76">
        <v>46188</v>
      </c>
      <c r="D7" s="76">
        <v>46189</v>
      </c>
      <c r="E7" s="87">
        <v>46190</v>
      </c>
      <c r="F7" s="87">
        <v>46191</v>
      </c>
      <c r="G7" s="87">
        <v>46192</v>
      </c>
      <c r="H7" s="87">
        <v>46193</v>
      </c>
    </row>
    <row r="8" spans="2:8" ht="81" customHeight="1" x14ac:dyDescent="0.5">
      <c r="B8" s="124" t="s">
        <v>19</v>
      </c>
      <c r="C8" s="76"/>
      <c r="D8" s="76"/>
      <c r="E8" s="76"/>
      <c r="F8" s="88"/>
      <c r="G8" s="87"/>
      <c r="H8" s="87"/>
    </row>
    <row r="9" spans="2:8" ht="19.5" customHeight="1" x14ac:dyDescent="0.5">
      <c r="B9" s="75">
        <f t="array" ref="B9:H9">DaysAndWeeks+DATE(CalendarYear,6,1)-WEEKDAY(DATE(CalendarYear,6,1),(週の開始日="月曜日")+1)+22</f>
        <v>46194</v>
      </c>
      <c r="C9" s="76">
        <v>46195</v>
      </c>
      <c r="D9" s="87">
        <v>46196</v>
      </c>
      <c r="E9" s="87">
        <v>46197</v>
      </c>
      <c r="F9" s="87">
        <v>46198</v>
      </c>
      <c r="G9" s="87">
        <v>46199</v>
      </c>
      <c r="H9" s="87">
        <v>46200</v>
      </c>
    </row>
    <row r="10" spans="2:8" ht="81" customHeight="1" x14ac:dyDescent="0.5">
      <c r="B10" s="91" t="s">
        <v>20</v>
      </c>
      <c r="C10" s="101"/>
      <c r="D10" s="76"/>
      <c r="E10" s="98"/>
      <c r="F10" s="87"/>
      <c r="G10" s="103" t="s">
        <v>22</v>
      </c>
      <c r="H10" s="87"/>
    </row>
  </sheetData>
  <phoneticPr fontId="32"/>
  <conditionalFormatting sqref="C9:H9">
    <cfRule type="expression" dxfId="32" priority="2">
      <formula>AND(DAY(C9)&gt;=1,DAY(C9)&lt;=15)</formula>
    </cfRule>
  </conditionalFormatting>
  <conditionalFormatting sqref="D7:F7">
    <cfRule type="expression" dxfId="31" priority="5">
      <formula>AND(DAY(D7)&gt;=1,DAY(D7)&lt;=15)</formula>
    </cfRule>
  </conditionalFormatting>
  <dataValidations count="6">
    <dataValidation allowBlank="1" showInputMessage="1" showErrorMessage="1" prompt="曜日は自動的に決定されます" sqref="C2:H2" xr:uid="{00000000-0002-0000-05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5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5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500-000003000000}"/>
    <dataValidation allowBlank="1" showInputMessage="1" showErrorMessage="1" prompt="6 月の月間カレンダー" sqref="A1" xr:uid="{00000000-0002-0000-0500-000005000000}"/>
    <dataValidation allowBlank="1" showInputMessage="1" showErrorMessage="1" prompt="このセルの年が自動的に更新されます。年を変更するには、1 月のワークシートのセル K3 で別の年を選択します。" sqref="C1" xr:uid="{3B5EBA9E-6F2A-4A06-88F5-C22A25660616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K12"/>
  <sheetViews>
    <sheetView showGridLines="0" tabSelected="1" zoomScale="45" zoomScaleNormal="64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11" ht="59.25" customHeight="1" x14ac:dyDescent="0.35">
      <c r="B1" s="33" t="str">
        <f>CalendarYear&amp;"年7月 "</f>
        <v xml:space="preserve">2026年7月 </v>
      </c>
      <c r="C1" s="34"/>
      <c r="D1" s="34"/>
      <c r="E1" s="35"/>
      <c r="F1" s="35"/>
      <c r="G1" s="35"/>
      <c r="H1" s="36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DaysAndWeeks+DATE(CalendarYear,7,1)-WEEKDAY(DATE(CalendarYear,7,1),(週の開始日="月曜日")+1)+1</f>
        <v>46201</v>
      </c>
      <c r="C3" s="167">
        <v>46202</v>
      </c>
      <c r="D3" s="167">
        <v>46203</v>
      </c>
      <c r="E3" s="76">
        <v>46204</v>
      </c>
      <c r="F3" s="76">
        <v>46205</v>
      </c>
      <c r="G3" s="76">
        <v>46206</v>
      </c>
      <c r="H3" s="87">
        <v>46207</v>
      </c>
    </row>
    <row r="4" spans="2:11" ht="57.9" customHeight="1" x14ac:dyDescent="0.75">
      <c r="B4" s="89"/>
      <c r="C4" s="87"/>
      <c r="D4" s="87"/>
      <c r="E4" s="87"/>
      <c r="F4" s="87"/>
      <c r="G4" s="87"/>
      <c r="H4" s="87"/>
    </row>
    <row r="5" spans="2:11" ht="19.5" customHeight="1" x14ac:dyDescent="0.5">
      <c r="B5" s="87">
        <f t="array" ref="B5:H5">DaysAndWeeks+DATE(CalendarYear,7,1)-WEEKDAY(DATE(CalendarYear,7,1),(週の開始日="月曜日")+1)+8</f>
        <v>46208</v>
      </c>
      <c r="C5" s="87">
        <v>46209</v>
      </c>
      <c r="D5" s="87">
        <v>46210</v>
      </c>
      <c r="E5" s="133">
        <v>46211</v>
      </c>
      <c r="F5" s="133">
        <v>46212</v>
      </c>
      <c r="G5" s="133">
        <v>46213</v>
      </c>
      <c r="H5" s="76">
        <v>46214</v>
      </c>
    </row>
    <row r="6" spans="2:11" ht="57.9" customHeight="1" x14ac:dyDescent="0.5">
      <c r="B6" s="91" t="s">
        <v>20</v>
      </c>
      <c r="C6" s="76"/>
      <c r="D6" s="76"/>
      <c r="E6" s="76"/>
      <c r="F6" s="88"/>
      <c r="G6" s="76"/>
      <c r="H6" s="76"/>
      <c r="K6" s="70"/>
    </row>
    <row r="7" spans="2:11" ht="19.5" customHeight="1" x14ac:dyDescent="0.5">
      <c r="B7" s="76">
        <f t="array" ref="B7:H7">DaysAndWeeks+DATE(CalendarYear,7,1)-WEEKDAY(DATE(CalendarYear,7,1),(週の開始日="月曜日")+1)+15</f>
        <v>46215</v>
      </c>
      <c r="C7" s="76">
        <v>46216</v>
      </c>
      <c r="D7" s="76">
        <v>46217</v>
      </c>
      <c r="E7" s="76">
        <v>46218</v>
      </c>
      <c r="F7" s="76">
        <v>46219</v>
      </c>
      <c r="G7" s="76">
        <v>46220</v>
      </c>
      <c r="H7" s="76">
        <v>46221</v>
      </c>
    </row>
    <row r="8" spans="2:11" ht="57.9" customHeight="1" x14ac:dyDescent="0.5">
      <c r="B8" s="91" t="s">
        <v>20</v>
      </c>
      <c r="C8" s="76"/>
      <c r="D8" s="76"/>
      <c r="E8" s="76"/>
      <c r="F8" s="88"/>
      <c r="G8" s="76"/>
      <c r="H8" s="76"/>
    </row>
    <row r="9" spans="2:11" ht="19.5" customHeight="1" x14ac:dyDescent="0.5">
      <c r="B9" s="75">
        <f t="array" ref="B9:H9">DaysAndWeeks+DATE(CalendarYear,7,1)-WEEKDAY(DATE(CalendarYear,7,1),(週の開始日="月曜日")+1)+22</f>
        <v>46222</v>
      </c>
      <c r="C9" s="76">
        <v>46223</v>
      </c>
      <c r="D9" s="76">
        <v>46224</v>
      </c>
      <c r="E9" s="76">
        <v>46225</v>
      </c>
      <c r="F9" s="76">
        <v>46226</v>
      </c>
      <c r="G9" s="76">
        <v>46227</v>
      </c>
      <c r="H9" s="87">
        <v>46228</v>
      </c>
    </row>
    <row r="10" spans="2:11" ht="57.9" customHeight="1" x14ac:dyDescent="0.35">
      <c r="B10" s="91" t="s">
        <v>20</v>
      </c>
      <c r="C10" s="125" t="s">
        <v>75</v>
      </c>
      <c r="D10" s="184" t="s">
        <v>21</v>
      </c>
      <c r="E10" s="184"/>
      <c r="F10" s="184"/>
      <c r="G10" s="184"/>
      <c r="H10" s="184"/>
    </row>
    <row r="11" spans="2:11" ht="19.5" customHeight="1" x14ac:dyDescent="0.5">
      <c r="B11" s="76">
        <f t="array" ref="B11:H11">DaysAndWeeks+DATE(CalendarYear,7,1)-WEEKDAY(DATE(CalendarYear,7,1),(週の開始日="月曜日")+1)+29</f>
        <v>46229</v>
      </c>
      <c r="C11" s="76">
        <v>46230</v>
      </c>
      <c r="D11" s="76">
        <v>46231</v>
      </c>
      <c r="E11" s="76">
        <v>46232</v>
      </c>
      <c r="F11" s="76">
        <v>46233</v>
      </c>
      <c r="G11" s="76">
        <v>46234</v>
      </c>
      <c r="H11" s="102">
        <v>46235</v>
      </c>
    </row>
    <row r="12" spans="2:11" ht="57.9" customHeight="1" x14ac:dyDescent="0.5">
      <c r="B12" s="91" t="s">
        <v>20</v>
      </c>
      <c r="C12" s="158" t="s">
        <v>22</v>
      </c>
      <c r="D12" s="113"/>
      <c r="E12" s="113"/>
      <c r="F12" s="113"/>
      <c r="G12" s="113"/>
      <c r="H12" s="76"/>
    </row>
  </sheetData>
  <dataConsolidate/>
  <mergeCells count="1">
    <mergeCell ref="D10:H10"/>
  </mergeCells>
  <phoneticPr fontId="32"/>
  <conditionalFormatting sqref="B3">
    <cfRule type="expression" dxfId="30" priority="15">
      <formula>DAY(B3)&gt;8</formula>
    </cfRule>
  </conditionalFormatting>
  <conditionalFormatting sqref="B11:H11">
    <cfRule type="expression" dxfId="29" priority="1">
      <formula>AND(DAY(B11)&gt;=1,DAY(B11)&lt;=15)</formula>
    </cfRule>
  </conditionalFormatting>
  <conditionalFormatting sqref="C3:D3">
    <cfRule type="expression" dxfId="28" priority="9">
      <formula>AND(DAY(C3)&gt;=1,DAY(C3)&lt;=15)</formula>
    </cfRule>
  </conditionalFormatting>
  <conditionalFormatting sqref="C9:H9">
    <cfRule type="expression" dxfId="27" priority="12">
      <formula>AND(DAY(C9)&gt;=1,DAY(C9)&lt;=15)</formula>
    </cfRule>
  </conditionalFormatting>
  <dataValidations count="7">
    <dataValidation allowBlank="1" showInputMessage="1" showErrorMessage="1" prompt="曜日は自動的に決定されます" sqref="C2:H2" xr:uid="{00000000-0002-0000-06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6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6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600-000003000000}"/>
    <dataValidation allowBlank="1" showInputMessage="1" showErrorMessage="1" prompt="このセルの年が自動的に更新されます。年を変更するには、1 月のワークシートのセル K3 で別の年を選択します。" sqref="C1" xr:uid="{00000000-0002-0000-0600-000004000000}"/>
    <dataValidation allowBlank="1" showInputMessage="1" showErrorMessage="1" prompt="7 月の月間カレンダー" sqref="A1" xr:uid="{00000000-0002-0000-0600-000005000000}"/>
    <dataValidation allowBlank="1" showInputMessage="1" showErrorMessage="1" prompt="この行と行 6、8、10、12、14 は、上のセルのカレンダー日に関連する毎日のメモを入力するためのセルです" sqref="B4" xr:uid="{00000000-0002-0000-0600-000008000000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K14"/>
  <sheetViews>
    <sheetView showGridLines="0" tabSelected="1" zoomScale="48" zoomScaleNormal="90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11" ht="59.25" customHeight="1" x14ac:dyDescent="0.35">
      <c r="B1" s="29" t="str">
        <f>CalendarYear&amp;"年8月 "</f>
        <v xml:space="preserve">2026年8月 </v>
      </c>
      <c r="C1" s="30"/>
      <c r="D1" s="30"/>
      <c r="E1" s="31"/>
      <c r="F1" s="31"/>
      <c r="G1" s="31"/>
      <c r="H1" s="32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DaysAndWeeks+DATE(CalendarYear,8,1)-WEEKDAY(DATE(CalendarYear,8,1),(週の開始日="月曜日")+1)+1</f>
        <v>46229</v>
      </c>
      <c r="C3" s="102">
        <v>46230</v>
      </c>
      <c r="D3" s="102">
        <v>46231</v>
      </c>
      <c r="E3" s="102">
        <v>46232</v>
      </c>
      <c r="F3" s="102">
        <v>46233</v>
      </c>
      <c r="G3" s="102">
        <v>46234</v>
      </c>
      <c r="H3" s="87">
        <v>46235</v>
      </c>
    </row>
    <row r="4" spans="2:11" ht="57.9" customHeight="1" x14ac:dyDescent="0.75">
      <c r="B4" s="89"/>
      <c r="C4" s="75"/>
      <c r="D4" s="75"/>
      <c r="E4" s="68"/>
      <c r="F4" s="68"/>
      <c r="G4" s="68"/>
      <c r="H4" s="76"/>
    </row>
    <row r="5" spans="2:11" ht="19.5" customHeight="1" x14ac:dyDescent="0.5">
      <c r="B5" s="75">
        <f t="array" ref="B5:H5">DaysAndWeeks+DATE(CalendarYear,8,1)-WEEKDAY(DATE(CalendarYear,8,1),(週の開始日="月曜日")+1)+8</f>
        <v>46236</v>
      </c>
      <c r="C5" s="76">
        <v>46237</v>
      </c>
      <c r="D5" s="76">
        <v>46238</v>
      </c>
      <c r="E5" s="76">
        <v>46239</v>
      </c>
      <c r="F5" s="76">
        <v>46240</v>
      </c>
      <c r="G5" s="76">
        <v>46241</v>
      </c>
      <c r="H5" s="76">
        <v>46242</v>
      </c>
    </row>
    <row r="6" spans="2:11" ht="57.9" customHeight="1" x14ac:dyDescent="0.5">
      <c r="B6" s="91" t="s">
        <v>20</v>
      </c>
      <c r="C6" s="76"/>
      <c r="D6" s="76"/>
      <c r="E6" s="76"/>
      <c r="F6" s="88"/>
      <c r="G6" s="76"/>
      <c r="H6" s="76"/>
      <c r="K6" s="70"/>
    </row>
    <row r="7" spans="2:11" ht="19.5" customHeight="1" x14ac:dyDescent="0.5">
      <c r="B7" s="75">
        <f t="array" ref="B7:H7">DaysAndWeeks+DATE(CalendarYear,8,1)-WEEKDAY(DATE(CalendarYear,8,1),(週の開始日="月曜日")+1)+15</f>
        <v>46243</v>
      </c>
      <c r="C7" s="76">
        <v>46244</v>
      </c>
      <c r="D7" s="76">
        <v>46245</v>
      </c>
      <c r="E7" s="76">
        <v>46246</v>
      </c>
      <c r="F7" s="76">
        <v>46247</v>
      </c>
      <c r="G7" s="76">
        <v>46248</v>
      </c>
      <c r="H7" s="76">
        <v>46249</v>
      </c>
    </row>
    <row r="8" spans="2:11" ht="57.9" customHeight="1" x14ac:dyDescent="0.5">
      <c r="B8" s="91" t="s">
        <v>20</v>
      </c>
      <c r="C8" s="76"/>
      <c r="D8" s="125" t="s">
        <v>61</v>
      </c>
      <c r="E8" s="91" t="s">
        <v>20</v>
      </c>
      <c r="F8" s="91" t="s">
        <v>20</v>
      </c>
      <c r="G8" s="91" t="s">
        <v>20</v>
      </c>
      <c r="H8" s="91" t="s">
        <v>20</v>
      </c>
    </row>
    <row r="9" spans="2:11" ht="19.5" customHeight="1" x14ac:dyDescent="0.5">
      <c r="B9" s="75">
        <f t="array" ref="B9:H9">DaysAndWeeks+DATE(CalendarYear,8,1)-WEEKDAY(DATE(CalendarYear,8,1),(週の開始日="月曜日")+1)+22</f>
        <v>46250</v>
      </c>
      <c r="C9" s="76">
        <v>46251</v>
      </c>
      <c r="D9" s="76">
        <v>46252</v>
      </c>
      <c r="E9" s="76">
        <v>46253</v>
      </c>
      <c r="F9" s="76">
        <v>46254</v>
      </c>
      <c r="G9" s="76">
        <v>46255</v>
      </c>
      <c r="H9" s="76">
        <v>46256</v>
      </c>
    </row>
    <row r="10" spans="2:11" ht="57.9" customHeight="1" x14ac:dyDescent="0.5">
      <c r="B10" s="91" t="s">
        <v>20</v>
      </c>
      <c r="C10" s="76"/>
      <c r="D10" s="76"/>
      <c r="E10" s="76"/>
      <c r="F10" s="88"/>
      <c r="G10" s="76"/>
      <c r="H10" s="76"/>
    </row>
    <row r="11" spans="2:11" ht="19.5" customHeight="1" x14ac:dyDescent="0.5">
      <c r="B11" s="76">
        <f t="array" ref="B11:H11">DaysAndWeeks+DATE(CalendarYear,8,1)-WEEKDAY(DATE(CalendarYear,8,1),(週の開始日="月曜日")+1)+29</f>
        <v>46257</v>
      </c>
      <c r="C11" s="76">
        <v>46258</v>
      </c>
      <c r="D11" s="76">
        <v>46259</v>
      </c>
      <c r="E11" s="87">
        <v>46260</v>
      </c>
      <c r="F11" s="87">
        <v>46261</v>
      </c>
      <c r="G11" s="76">
        <v>46262</v>
      </c>
      <c r="H11" s="76">
        <v>46263</v>
      </c>
    </row>
    <row r="12" spans="2:11" ht="57.9" customHeight="1" x14ac:dyDescent="0.5">
      <c r="B12" s="91" t="s">
        <v>20</v>
      </c>
      <c r="C12" s="77"/>
      <c r="D12" s="136"/>
      <c r="E12" s="76"/>
      <c r="F12" s="76"/>
      <c r="G12" s="103"/>
      <c r="H12" s="76"/>
    </row>
    <row r="13" spans="2:11" ht="19.5" customHeight="1" x14ac:dyDescent="0.5">
      <c r="B13" s="76">
        <f t="array" ref="B13:C13">DaysAndWeeks+DATE(CalendarYear,8,1)-WEEKDAY(DATE(CalendarYear,8,1),(週の開始日="月曜日")+1)+36</f>
        <v>46264</v>
      </c>
      <c r="C13" s="87">
        <v>46265</v>
      </c>
      <c r="D13" s="185"/>
      <c r="E13" s="176"/>
      <c r="F13" s="176"/>
      <c r="G13" s="176"/>
      <c r="H13" s="177"/>
    </row>
    <row r="14" spans="2:11" ht="76.75" customHeight="1" x14ac:dyDescent="0.35">
      <c r="B14" s="91"/>
      <c r="C14" s="77"/>
      <c r="D14" s="178"/>
      <c r="E14" s="179"/>
      <c r="F14" s="179"/>
      <c r="G14" s="179"/>
      <c r="H14" s="180"/>
    </row>
  </sheetData>
  <mergeCells count="1">
    <mergeCell ref="D13:H14"/>
  </mergeCells>
  <phoneticPr fontId="32"/>
  <conditionalFormatting sqref="B3">
    <cfRule type="expression" dxfId="26" priority="16">
      <formula>DAY(B3)&gt;8</formula>
    </cfRule>
  </conditionalFormatting>
  <conditionalFormatting sqref="B11 E11:H11">
    <cfRule type="expression" dxfId="25" priority="7">
      <formula>AND(DAY(B11)&gt;=1,DAY(B11)&lt;=15)</formula>
    </cfRule>
  </conditionalFormatting>
  <conditionalFormatting sqref="B13:D13">
    <cfRule type="expression" dxfId="24" priority="1">
      <formula>AND(DAY(B13)&gt;=1,DAY(B13)&lt;=15)</formula>
    </cfRule>
  </conditionalFormatting>
  <conditionalFormatting sqref="C3:G3">
    <cfRule type="expression" dxfId="23" priority="3">
      <formula>AND(DAY(C3)&gt;=1,DAY(C3)&lt;=15)</formula>
    </cfRule>
  </conditionalFormatting>
  <conditionalFormatting sqref="G9:H9">
    <cfRule type="expression" dxfId="22" priority="11">
      <formula>AND(DAY(G9)&gt;=1,DAY(G9)&lt;=15)</formula>
    </cfRule>
  </conditionalFormatting>
  <dataValidations count="8">
    <dataValidation allowBlank="1" showInputMessage="1" showErrorMessage="1" prompt="曜日は自動的に決定されます" sqref="C2:H2" xr:uid="{00000000-0002-0000-07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7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7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700-000003000000}"/>
    <dataValidation allowBlank="1" showInputMessage="1" showErrorMessage="1" prompt="8 月の月間カレンダー" sqref="A1" xr:uid="{00000000-0002-0000-0700-000005000000}"/>
    <dataValidation allowBlank="1" showInputMessage="1" showErrorMessage="1" prompt="右側のセルにメモを入力します" sqref="D13" xr:uid="{23F4E8C3-BB57-46BB-BEA6-09B0DE4A9722}"/>
    <dataValidation allowBlank="1" showInputMessage="1" showErrorMessage="1" prompt="この行と行 6、8、10、12、14 は、上のセルのカレンダー日に関連する毎日のメモを入力するためのセルです" sqref="B4" xr:uid="{00000000-0002-0000-07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66CA7BBB-AB5C-45C6-8652-E95B2C7872CF}"/>
  </dataValidations>
  <printOptions horizontalCentered="1" verticalCentered="1"/>
  <pageMargins left="0.7" right="0.7" top="0.75" bottom="0.75" header="0.3" footer="0.3"/>
  <pageSetup paperSize="9" scale="82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K12"/>
  <sheetViews>
    <sheetView showGridLines="0" tabSelected="1" zoomScale="52" zoomScaleNormal="90" workbookViewId="0">
      <selection activeCell="K8" sqref="K8"/>
    </sheetView>
  </sheetViews>
  <sheetFormatPr defaultColWidth="8.92578125" defaultRowHeight="15" x14ac:dyDescent="0.35"/>
  <cols>
    <col min="1" max="1" width="2.78515625" style="1" customWidth="1"/>
    <col min="2" max="2" width="18.42578125" style="1" customWidth="1"/>
    <col min="3" max="8" width="17.78515625" style="1" customWidth="1"/>
    <col min="9" max="9" width="2.78515625" style="1" customWidth="1"/>
    <col min="10" max="10" width="10.640625" style="1" customWidth="1"/>
    <col min="11" max="16384" width="8.92578125" style="1"/>
  </cols>
  <sheetData>
    <row r="1" spans="2:11" ht="59.25" customHeight="1" x14ac:dyDescent="0.35">
      <c r="B1" s="25" t="str">
        <f>CalendarYear&amp;"年9月 "</f>
        <v xml:space="preserve">2026年9月 </v>
      </c>
      <c r="C1" s="26"/>
      <c r="D1" s="26"/>
      <c r="E1" s="27"/>
      <c r="F1" s="27"/>
      <c r="G1" s="27"/>
      <c r="H1" s="28"/>
    </row>
    <row r="2" spans="2:11" s="100" customFormat="1" ht="21.75" customHeight="1" x14ac:dyDescent="0.35">
      <c r="B2" s="99" t="str">
        <f>IF(週の開始日="日曜日", "日曜日","月曜日")</f>
        <v>日曜日</v>
      </c>
      <c r="C2" s="99" t="str">
        <f t="shared" ref="C2:H2" si="0">UPPER(TEXT(C3,"aaaa"))</f>
        <v>月曜日</v>
      </c>
      <c r="D2" s="99" t="str">
        <f t="shared" si="0"/>
        <v>火曜日</v>
      </c>
      <c r="E2" s="99" t="str">
        <f t="shared" si="0"/>
        <v>水曜日</v>
      </c>
      <c r="F2" s="99" t="str">
        <f t="shared" si="0"/>
        <v>木曜日</v>
      </c>
      <c r="G2" s="99" t="str">
        <f t="shared" si="0"/>
        <v>金曜日</v>
      </c>
      <c r="H2" s="99" t="str">
        <f t="shared" si="0"/>
        <v>土曜日</v>
      </c>
    </row>
    <row r="3" spans="2:11" ht="19.5" customHeight="1" x14ac:dyDescent="0.5">
      <c r="B3" s="76">
        <f t="array" ref="B3:H3">DaysAndWeeks+DATE(CalendarYear,9,1)-WEEKDAY(DATE(CalendarYear,9,1),(週の開始日="月曜日")+1)+1</f>
        <v>46264</v>
      </c>
      <c r="C3" s="76">
        <v>46265</v>
      </c>
      <c r="D3" s="76">
        <v>46266</v>
      </c>
      <c r="E3" s="76">
        <v>46267</v>
      </c>
      <c r="F3" s="76">
        <v>46268</v>
      </c>
      <c r="G3" s="76">
        <v>46269</v>
      </c>
      <c r="H3" s="76">
        <v>46270</v>
      </c>
    </row>
    <row r="4" spans="2:11" ht="57.9" customHeight="1" x14ac:dyDescent="0.75">
      <c r="B4" s="106" t="s">
        <v>20</v>
      </c>
      <c r="C4" s="89"/>
      <c r="D4" s="89"/>
      <c r="E4" s="89"/>
      <c r="F4" s="76"/>
      <c r="G4" s="76"/>
      <c r="H4" s="88"/>
    </row>
    <row r="5" spans="2:11" ht="19.5" customHeight="1" x14ac:dyDescent="0.5">
      <c r="B5" s="75">
        <f t="array" ref="B5:H5">DaysAndWeeks+DATE(CalendarYear,9,1)-WEEKDAY(DATE(CalendarYear,9,1),(週の開始日="月曜日")+1)+8</f>
        <v>46271</v>
      </c>
      <c r="C5" s="76">
        <v>46272</v>
      </c>
      <c r="D5" s="76">
        <v>46273</v>
      </c>
      <c r="E5" s="87">
        <v>46274</v>
      </c>
      <c r="F5" s="87">
        <v>46275</v>
      </c>
      <c r="G5" s="87">
        <v>46276</v>
      </c>
      <c r="H5" s="87">
        <v>46277</v>
      </c>
    </row>
    <row r="6" spans="2:11" ht="57.9" customHeight="1" x14ac:dyDescent="0.5">
      <c r="B6" s="106" t="s">
        <v>20</v>
      </c>
      <c r="C6" s="87"/>
      <c r="D6" s="87"/>
      <c r="E6" s="87"/>
      <c r="F6" s="87"/>
      <c r="G6" s="87"/>
      <c r="H6" s="88"/>
      <c r="K6" s="70"/>
    </row>
    <row r="7" spans="2:11" ht="19.5" customHeight="1" x14ac:dyDescent="0.5">
      <c r="B7" s="76">
        <f t="array" ref="B7:H7">DaysAndWeeks+DATE(CalendarYear,9,1)-WEEKDAY(DATE(CalendarYear,9,1),(週の開始日="月曜日")+1)+15</f>
        <v>46278</v>
      </c>
      <c r="C7" s="87">
        <v>46279</v>
      </c>
      <c r="D7" s="87">
        <v>46280</v>
      </c>
      <c r="E7" s="76">
        <v>46281</v>
      </c>
      <c r="F7" s="76">
        <v>46282</v>
      </c>
      <c r="G7" s="76">
        <v>46283</v>
      </c>
      <c r="H7" s="76">
        <v>46284</v>
      </c>
    </row>
    <row r="8" spans="2:11" ht="57.9" customHeight="1" x14ac:dyDescent="0.5">
      <c r="B8" s="106" t="s">
        <v>20</v>
      </c>
      <c r="C8" s="87"/>
      <c r="D8" s="87"/>
      <c r="F8" s="76"/>
      <c r="G8" s="76"/>
      <c r="H8" s="88"/>
    </row>
    <row r="9" spans="2:11" ht="19.5" customHeight="1" x14ac:dyDescent="0.5">
      <c r="B9" s="75">
        <f t="array" ref="B9:H9">DaysAndWeeks+DATE(CalendarYear,9,1)-WEEKDAY(DATE(CalendarYear,9,1),(週の開始日="月曜日")+1)+22</f>
        <v>46285</v>
      </c>
      <c r="C9" s="76">
        <v>46286</v>
      </c>
      <c r="D9" s="76">
        <v>46287</v>
      </c>
      <c r="E9" s="87">
        <v>46288</v>
      </c>
      <c r="F9" s="87">
        <v>46289</v>
      </c>
      <c r="G9" s="87">
        <v>46290</v>
      </c>
      <c r="H9" s="87">
        <v>46291</v>
      </c>
    </row>
    <row r="10" spans="2:11" ht="62.5" customHeight="1" x14ac:dyDescent="0.35">
      <c r="B10" s="106" t="s">
        <v>20</v>
      </c>
      <c r="C10" s="166" t="s">
        <v>78</v>
      </c>
      <c r="D10" s="166" t="s">
        <v>79</v>
      </c>
      <c r="E10" s="166" t="s">
        <v>80</v>
      </c>
      <c r="F10" s="108"/>
      <c r="G10" s="109" t="s">
        <v>22</v>
      </c>
      <c r="H10" s="88" t="s">
        <v>85</v>
      </c>
    </row>
    <row r="11" spans="2:11" ht="19.5" customHeight="1" x14ac:dyDescent="0.5">
      <c r="B11" s="76">
        <f t="array" ref="B11:H11">DaysAndWeeks+DATE(CalendarYear,9,1)-WEEKDAY(DATE(CalendarYear,9,1),(週の開始日="月曜日")+1)+29</f>
        <v>46292</v>
      </c>
      <c r="C11" s="87">
        <v>46293</v>
      </c>
      <c r="D11" s="87">
        <v>46294</v>
      </c>
      <c r="E11" s="76">
        <v>46295</v>
      </c>
      <c r="F11" s="76">
        <v>46296</v>
      </c>
      <c r="G11" s="76">
        <v>46297</v>
      </c>
      <c r="H11" s="76">
        <v>46298</v>
      </c>
    </row>
    <row r="12" spans="2:11" ht="57.9" customHeight="1" x14ac:dyDescent="0.55000000000000004">
      <c r="B12" s="106" t="s">
        <v>20</v>
      </c>
      <c r="C12" s="76"/>
      <c r="D12" s="135"/>
      <c r="E12" s="76"/>
      <c r="F12" s="76"/>
      <c r="G12" s="76"/>
      <c r="H12" s="76"/>
    </row>
  </sheetData>
  <phoneticPr fontId="32"/>
  <conditionalFormatting sqref="B3:G3">
    <cfRule type="expression" dxfId="21" priority="6">
      <formula>DAY(B3)&gt;8</formula>
    </cfRule>
  </conditionalFormatting>
  <conditionalFormatting sqref="B11:H11">
    <cfRule type="expression" dxfId="20" priority="7">
      <formula>AND(DAY(B11)&gt;=1,DAY(B11)&lt;=15)</formula>
    </cfRule>
  </conditionalFormatting>
  <conditionalFormatting sqref="C5:D5">
    <cfRule type="expression" dxfId="19" priority="1">
      <formula>DAY(C5)&gt;8</formula>
    </cfRule>
  </conditionalFormatting>
  <dataValidations count="7">
    <dataValidation allowBlank="1" showInputMessage="1" showErrorMessage="1" prompt="曜日は自動的に決定されます" sqref="C2:H2" xr:uid="{00000000-0002-0000-0800-000000000000}"/>
    <dataValidation allowBlank="1" showErrorMessage="1" prompt="このセルの年は、1 月のワークシートに入力された年に基づいて自動的に更新されます。下のカレンダーには、前の月と次の月の日付が薄い色のフォントで表示されます。" sqref="B1" xr:uid="{00000000-0002-0000-0800-000001000000}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 xr:uid="{00000000-0002-0000-0800-000002000000}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4 に新しい曜日を入力します" sqref="B2" xr:uid="{00000000-0002-0000-0800-000003000000}"/>
    <dataValidation allowBlank="1" showInputMessage="1" showErrorMessage="1" prompt="9 月の月間カレンダー" sqref="A1" xr:uid="{00000000-0002-0000-0800-000005000000}"/>
    <dataValidation allowBlank="1" showInputMessage="1" showErrorMessage="1" prompt="この行と行 6、8、10、12、14 は、上のセルのカレンダー日に関連する毎日のメモを入力するためのセルです" sqref="B4 B6 B10 B12 B8" xr:uid="{00000000-0002-0000-0800-000008000000}"/>
    <dataValidation allowBlank="1" showInputMessage="1" showErrorMessage="1" prompt="このセルの年が自動的に更新されます。年を変更するには、1 月のワークシートのセル K3 で別の年を選択します。" sqref="C1" xr:uid="{4435369A-E4BA-4CCE-AFA8-841FBD5E4294}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10363-92EC-4580-AE8C-D8F6C7EC38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90E721-6104-41D1-93BF-62E14EE01C6F}">
  <ds:schemaRefs>
    <ds:schemaRef ds:uri="http://purl.org/dc/dcmitype/"/>
    <ds:schemaRef ds:uri="16c05727-aa75-4e4a-9b5f-8a80a1165891"/>
    <ds:schemaRef ds:uri="http://www.w3.org/XML/1998/namespace"/>
    <ds:schemaRef ds:uri="http://schemas.microsoft.com/office/2006/documentManagement/types"/>
    <ds:schemaRef ds:uri="71af3243-3dd4-4a8d-8c0d-dd76da1f02a5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F8A8BCD-244E-41CF-AC5A-813C9AEC7F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42</vt:i4>
      </vt:variant>
    </vt:vector>
  </HeadingPairs>
  <TitlesOfParts>
    <vt:vector size="57" baseType="lpstr">
      <vt:lpstr>2025-1</vt:lpstr>
      <vt:lpstr>2025-2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1月</vt:lpstr>
      <vt:lpstr>2月</vt:lpstr>
      <vt:lpstr>Sheet1 (2)</vt:lpstr>
      <vt:lpstr>'1月'!CalendarYear</vt:lpstr>
      <vt:lpstr>'2月'!CalendarYear</vt:lpstr>
      <vt:lpstr>CalendarYear</vt:lpstr>
      <vt:lpstr>'1月'!ColumnTitleRegion1..H12.1</vt:lpstr>
      <vt:lpstr>'2月'!ColumnTitleRegion1..H12.1</vt:lpstr>
      <vt:lpstr>ColumnTitleRegion1..H12.1</vt:lpstr>
      <vt:lpstr>ColumnTitleRegion1..H12.10</vt:lpstr>
      <vt:lpstr>ColumnTitleRegion1..H12.11</vt:lpstr>
      <vt:lpstr>ColumnTitleRegion1..H12.12</vt:lpstr>
      <vt:lpstr>'2月'!ColumnTitleRegion1..H12.2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'1月'!ColumnTitleRegion2..C14.1</vt:lpstr>
      <vt:lpstr>'2月'!ColumnTitleRegion2..C14.1</vt:lpstr>
      <vt:lpstr>ColumnTitleRegion2..C14.1</vt:lpstr>
      <vt:lpstr>ColumnTitleRegion2..C14.10</vt:lpstr>
      <vt:lpstr>ColumnTitleRegion2..C14.11</vt:lpstr>
      <vt:lpstr>ColumnTitleRegion2..C14.12</vt:lpstr>
      <vt:lpstr>'2月'!ColumnTitleRegion2..C14.2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'1月'!Print_Area</vt:lpstr>
      <vt:lpstr>'2025-1'!Print_Area</vt:lpstr>
      <vt:lpstr>'2025-2'!Print_Area</vt:lpstr>
      <vt:lpstr>'2月'!Print_Area</vt:lpstr>
      <vt:lpstr>'5月'!Print_Area</vt:lpstr>
      <vt:lpstr>'6月'!Print_Area</vt:lpstr>
      <vt:lpstr>'1月'!週の開始日</vt:lpstr>
      <vt:lpstr>'2月'!週の開始日</vt:lpstr>
      <vt:lpstr>週の開始日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2020-07-08T21:12:30Z</dcterms:created>
  <dcterms:modified xsi:type="dcterms:W3CDTF">2026-03-29T11:21:35Z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